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13_ncr:1_{3493A40E-E015-437C-8277-9670F71647F0}" xr6:coauthVersionLast="45" xr6:coauthVersionMax="45" xr10:uidLastSave="{00000000-0000-0000-0000-000000000000}"/>
  <bookViews>
    <workbookView xWindow="4110" yWindow="675" windowWidth="15450" windowHeight="9405" tabRatio="772" firstSheet="1" activeTab="4" xr2:uid="{00000000-000D-0000-FFFF-FFFF00000000}"/>
  </bookViews>
  <sheets>
    <sheet name="Rappels" sheetId="1" state="hidden" r:id="rId1"/>
    <sheet name="fonctions Av" sheetId="2" r:id="rId2"/>
    <sheet name="Liste réf" sheetId="31" r:id="rId3"/>
    <sheet name="Essais" sheetId="30" r:id="rId4"/>
    <sheet name="Annexe fonctions" sheetId="20" r:id="rId5"/>
    <sheet name="Exercice 7" sheetId="3" state="hidden" r:id="rId6"/>
    <sheet name="Exercice 8" sheetId="18" state="hidden" r:id="rId7"/>
    <sheet name="Exercice 9" sheetId="22" state="hidden" r:id="rId8"/>
    <sheet name="Impot" sheetId="25" state="hidden" r:id="rId9"/>
    <sheet name="Impôts" sheetId="26" r:id="rId10"/>
    <sheet name="Stats mensuelles" sheetId="28" r:id="rId11"/>
    <sheet name="Remboursement" sheetId="29" r:id="rId12"/>
  </sheets>
  <externalReferences>
    <externalReference r:id="rId13"/>
  </externalReferences>
  <definedNames>
    <definedName name="_xlnm._FilterDatabase" localSheetId="1" hidden="1">'fonctions Av'!$A$10:$U$294</definedName>
    <definedName name="Chiffre_d_affaires" localSheetId="1">[1]Feuil1!$C$2:$F$2</definedName>
    <definedName name="_xlnm.Criteria" localSheetId="1">'fonctions Av'!$F$10:$F$294</definedName>
    <definedName name="Deduc_conj">Impôts!$C$5</definedName>
    <definedName name="Deduc_pers">Impôts!$D$5</definedName>
    <definedName name="Déduction_vous">Impôts!$B$5</definedName>
    <definedName name="Déductions_diverses">Impôts!$B$11</definedName>
    <definedName name="_xlnm.Extract" localSheetId="1">'fonctions Av'!#REF!</definedName>
    <definedName name="Impôt">Impôts!$B$17</definedName>
    <definedName name="Nombre_de_parts">Impôts!$B$13</definedName>
    <definedName name="part_nn" localSheetId="9">Impôts!#REF!</definedName>
    <definedName name="part_nn">Impot!$B$36</definedName>
    <definedName name="Pensions" localSheetId="9">Impôts!$B$10</definedName>
    <definedName name="Pensions">Impot!$B$12</definedName>
    <definedName name="Prime_3">'fonctions Av'!$M$7</definedName>
    <definedName name="Rev_cap_mob_conj">Impôts!$C$7</definedName>
    <definedName name="Rev_cap_mob_pers">Impôts!$D$7</definedName>
    <definedName name="Rev_cap_mob_vous">Impôts!$B$7</definedName>
    <definedName name="Salaire_conj" localSheetId="9">Impôts!$C$3</definedName>
    <definedName name="salaire_nn" localSheetId="9">Impôts!#REF!</definedName>
    <definedName name="salaire_nn">Impot!$B$24</definedName>
    <definedName name="salaires_pers" localSheetId="9">Impôts!$D$3</definedName>
    <definedName name="salaires_pers">Impot!$D$3</definedName>
    <definedName name="Salaires_vous" localSheetId="9">Impôts!$B$3</definedName>
    <definedName name="Salaires_vous">Impot!$B$3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20" l="1"/>
  <c r="E5" i="20"/>
  <c r="D6" i="20"/>
  <c r="E6" i="20"/>
  <c r="D7" i="20"/>
  <c r="E7" i="20"/>
  <c r="D8" i="20"/>
  <c r="E8" i="20"/>
  <c r="D9" i="20"/>
  <c r="E9" i="20"/>
  <c r="D10" i="20"/>
  <c r="E10" i="20"/>
  <c r="D11" i="20"/>
  <c r="E11" i="20"/>
  <c r="D12" i="20"/>
  <c r="E12" i="20"/>
  <c r="D13" i="20"/>
  <c r="E13" i="20"/>
  <c r="D14" i="20"/>
  <c r="E14" i="20"/>
  <c r="D15" i="20"/>
  <c r="E15" i="20"/>
  <c r="D16" i="20"/>
  <c r="E16" i="20"/>
  <c r="D17" i="20"/>
  <c r="E17" i="20"/>
  <c r="D18" i="20"/>
  <c r="E18" i="20"/>
  <c r="D19" i="20"/>
  <c r="E19" i="20"/>
  <c r="D20" i="20"/>
  <c r="E20" i="20"/>
  <c r="D21" i="20"/>
  <c r="E21" i="20"/>
  <c r="D22" i="20"/>
  <c r="E22" i="20"/>
  <c r="D23" i="20"/>
  <c r="E23" i="20"/>
  <c r="D24" i="20"/>
  <c r="E24" i="20"/>
  <c r="D25" i="20"/>
  <c r="E25" i="20"/>
  <c r="D26" i="20"/>
  <c r="E26" i="20"/>
  <c r="D27" i="20"/>
  <c r="E27" i="20"/>
  <c r="D28" i="20"/>
  <c r="E28" i="20"/>
  <c r="D29" i="20"/>
  <c r="E29" i="20"/>
  <c r="D30" i="20"/>
  <c r="E30" i="20"/>
  <c r="D31" i="20"/>
  <c r="E31" i="20"/>
  <c r="D32" i="20"/>
  <c r="E32" i="20"/>
  <c r="D33" i="20"/>
  <c r="E33" i="20"/>
  <c r="D34" i="20"/>
  <c r="E34" i="20"/>
  <c r="D35" i="20"/>
  <c r="E35" i="20"/>
  <c r="D36" i="20"/>
  <c r="E36" i="20"/>
  <c r="D37" i="20"/>
  <c r="E37" i="20"/>
  <c r="D38" i="20"/>
  <c r="E38" i="20"/>
  <c r="D39" i="20"/>
  <c r="E39" i="20"/>
  <c r="D40" i="20"/>
  <c r="E40" i="20"/>
  <c r="D41" i="20"/>
  <c r="E41" i="20"/>
  <c r="D42" i="20"/>
  <c r="E42" i="20"/>
  <c r="D43" i="20"/>
  <c r="E43" i="20"/>
  <c r="D44" i="20"/>
  <c r="E44" i="20"/>
  <c r="D45" i="20"/>
  <c r="E45" i="20"/>
  <c r="D46" i="20"/>
  <c r="E46" i="20"/>
  <c r="D47" i="20"/>
  <c r="E47" i="20"/>
  <c r="D48" i="20"/>
  <c r="E48" i="20"/>
  <c r="D49" i="20"/>
  <c r="E49" i="20"/>
  <c r="D50" i="20"/>
  <c r="E50" i="20"/>
  <c r="D51" i="20"/>
  <c r="E51" i="20"/>
  <c r="D52" i="20"/>
  <c r="E52" i="20"/>
  <c r="D53" i="20"/>
  <c r="E53" i="20"/>
  <c r="D54" i="20"/>
  <c r="E54" i="20"/>
  <c r="D55" i="20"/>
  <c r="E55" i="20"/>
  <c r="D56" i="20"/>
  <c r="E56" i="20"/>
  <c r="D57" i="20"/>
  <c r="E57" i="20"/>
  <c r="D58" i="20"/>
  <c r="E58" i="20"/>
  <c r="D59" i="20"/>
  <c r="E59" i="20"/>
  <c r="D60" i="20"/>
  <c r="E60" i="20"/>
  <c r="D61" i="20"/>
  <c r="E61" i="20"/>
  <c r="D62" i="20"/>
  <c r="E62" i="20"/>
  <c r="D63" i="20"/>
  <c r="E63" i="20"/>
  <c r="D64" i="20"/>
  <c r="E64" i="20"/>
  <c r="D65" i="20"/>
  <c r="E65" i="20"/>
  <c r="D66" i="20"/>
  <c r="E66" i="20"/>
  <c r="D67" i="20"/>
  <c r="E67" i="20"/>
  <c r="D68" i="20"/>
  <c r="E68" i="20"/>
  <c r="D69" i="20"/>
  <c r="E69" i="20"/>
  <c r="D70" i="20"/>
  <c r="E70" i="20"/>
  <c r="D71" i="20"/>
  <c r="E71" i="20"/>
  <c r="D72" i="20"/>
  <c r="E72" i="20"/>
  <c r="D73" i="20"/>
  <c r="E73" i="20"/>
  <c r="D74" i="20"/>
  <c r="E74" i="20"/>
  <c r="D75" i="20"/>
  <c r="E75" i="20"/>
  <c r="D76" i="20"/>
  <c r="E76" i="20"/>
  <c r="D77" i="20"/>
  <c r="E77" i="20"/>
  <c r="D78" i="20"/>
  <c r="E78" i="20"/>
  <c r="D79" i="20"/>
  <c r="E79" i="20"/>
  <c r="D80" i="20"/>
  <c r="E80" i="20"/>
  <c r="D81" i="20"/>
  <c r="E81" i="20"/>
  <c r="D82" i="20"/>
  <c r="E82" i="20"/>
  <c r="D83" i="20"/>
  <c r="E83" i="20"/>
  <c r="D84" i="20"/>
  <c r="E84" i="20"/>
  <c r="D85" i="20"/>
  <c r="E85" i="20"/>
  <c r="D86" i="20"/>
  <c r="E86" i="20"/>
  <c r="D87" i="20"/>
  <c r="E87" i="20"/>
  <c r="D88" i="20"/>
  <c r="E88" i="20"/>
  <c r="D89" i="20"/>
  <c r="E89" i="20"/>
  <c r="D90" i="20"/>
  <c r="E90" i="20"/>
  <c r="D91" i="20"/>
  <c r="E91" i="20"/>
  <c r="D92" i="20"/>
  <c r="E92" i="20"/>
  <c r="D93" i="20"/>
  <c r="E93" i="20"/>
  <c r="D94" i="20"/>
  <c r="E94" i="20"/>
  <c r="D95" i="20"/>
  <c r="E95" i="20"/>
  <c r="D96" i="20"/>
  <c r="E96" i="20"/>
  <c r="D97" i="20"/>
  <c r="E97" i="20"/>
  <c r="D98" i="20"/>
  <c r="E98" i="20"/>
  <c r="D99" i="20"/>
  <c r="E99" i="20"/>
  <c r="D100" i="20"/>
  <c r="E100" i="20"/>
  <c r="D101" i="20"/>
  <c r="E101" i="20"/>
  <c r="D102" i="20"/>
  <c r="E102" i="20"/>
  <c r="D103" i="20"/>
  <c r="E103" i="20"/>
  <c r="D104" i="20"/>
  <c r="E104" i="20"/>
  <c r="D105" i="20"/>
  <c r="E105" i="20"/>
  <c r="D106" i="20"/>
  <c r="E106" i="20"/>
  <c r="D107" i="20"/>
  <c r="E107" i="20"/>
  <c r="D108" i="20"/>
  <c r="E108" i="20"/>
  <c r="D109" i="20"/>
  <c r="E109" i="20"/>
  <c r="D110" i="20"/>
  <c r="E110" i="20"/>
  <c r="D111" i="20"/>
  <c r="E111" i="20"/>
  <c r="D112" i="20"/>
  <c r="E112" i="20"/>
  <c r="D113" i="20"/>
  <c r="E113" i="20"/>
  <c r="D114" i="20"/>
  <c r="E114" i="20"/>
  <c r="D115" i="20"/>
  <c r="E115" i="20"/>
  <c r="D116" i="20"/>
  <c r="E116" i="20"/>
  <c r="D117" i="20"/>
  <c r="E117" i="20"/>
  <c r="D118" i="20"/>
  <c r="E118" i="20"/>
  <c r="D119" i="20"/>
  <c r="E119" i="20"/>
  <c r="D120" i="20"/>
  <c r="E120" i="20"/>
  <c r="D121" i="20"/>
  <c r="E121" i="20"/>
  <c r="D122" i="20"/>
  <c r="E122" i="20"/>
  <c r="D123" i="20"/>
  <c r="E123" i="20"/>
  <c r="D124" i="20"/>
  <c r="E124" i="20"/>
  <c r="D125" i="20"/>
  <c r="E125" i="20"/>
  <c r="D126" i="20"/>
  <c r="E126" i="20"/>
  <c r="D127" i="20"/>
  <c r="E127" i="20"/>
  <c r="D128" i="20"/>
  <c r="E128" i="20"/>
  <c r="D129" i="20"/>
  <c r="E129" i="20"/>
  <c r="D130" i="20"/>
  <c r="E130" i="20"/>
  <c r="D131" i="20"/>
  <c r="E131" i="20"/>
  <c r="D132" i="20"/>
  <c r="E132" i="20"/>
  <c r="D133" i="20"/>
  <c r="E133" i="20"/>
  <c r="D134" i="20"/>
  <c r="E134" i="20"/>
  <c r="D135" i="20"/>
  <c r="E135" i="20"/>
  <c r="D136" i="20"/>
  <c r="E136" i="20"/>
  <c r="D137" i="20"/>
  <c r="E137" i="20"/>
  <c r="D138" i="20"/>
  <c r="E138" i="20"/>
  <c r="D139" i="20"/>
  <c r="E139" i="20"/>
  <c r="D140" i="20"/>
  <c r="E140" i="20"/>
  <c r="D141" i="20"/>
  <c r="E141" i="20"/>
  <c r="D142" i="20"/>
  <c r="E142" i="20"/>
  <c r="D143" i="20"/>
  <c r="E143" i="20"/>
  <c r="E4" i="20"/>
  <c r="D4" i="20"/>
  <c r="H3" i="2" l="1"/>
  <c r="F3" i="2"/>
  <c r="E2" i="2"/>
  <c r="O12" i="2" l="1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11" i="2"/>
  <c r="F2" i="30" l="1"/>
  <c r="E2" i="30"/>
  <c r="D2" i="30" l="1"/>
  <c r="C2" i="30"/>
  <c r="A3" i="2" l="1"/>
  <c r="K11" i="2" s="1"/>
  <c r="P11" i="2" s="1"/>
  <c r="K12" i="2" l="1"/>
  <c r="P12" i="2" s="1"/>
  <c r="Q12" i="2" s="1"/>
  <c r="K16" i="2"/>
  <c r="P16" i="2" s="1"/>
  <c r="K20" i="2"/>
  <c r="P20" i="2" s="1"/>
  <c r="K24" i="2"/>
  <c r="P24" i="2" s="1"/>
  <c r="K28" i="2"/>
  <c r="P28" i="2" s="1"/>
  <c r="K32" i="2"/>
  <c r="P32" i="2" s="1"/>
  <c r="K36" i="2"/>
  <c r="P36" i="2" s="1"/>
  <c r="K40" i="2"/>
  <c r="P40" i="2" s="1"/>
  <c r="K44" i="2"/>
  <c r="P44" i="2" s="1"/>
  <c r="K48" i="2"/>
  <c r="P48" i="2" s="1"/>
  <c r="K52" i="2"/>
  <c r="P52" i="2" s="1"/>
  <c r="K56" i="2"/>
  <c r="P56" i="2" s="1"/>
  <c r="K60" i="2"/>
  <c r="P60" i="2" s="1"/>
  <c r="K64" i="2"/>
  <c r="P64" i="2" s="1"/>
  <c r="K68" i="2"/>
  <c r="P68" i="2" s="1"/>
  <c r="K72" i="2"/>
  <c r="P72" i="2" s="1"/>
  <c r="K76" i="2"/>
  <c r="P76" i="2" s="1"/>
  <c r="K80" i="2"/>
  <c r="P80" i="2" s="1"/>
  <c r="K84" i="2"/>
  <c r="P84" i="2" s="1"/>
  <c r="K88" i="2"/>
  <c r="P88" i="2" s="1"/>
  <c r="K92" i="2"/>
  <c r="P92" i="2" s="1"/>
  <c r="K96" i="2"/>
  <c r="P96" i="2" s="1"/>
  <c r="K100" i="2"/>
  <c r="P100" i="2" s="1"/>
  <c r="K104" i="2"/>
  <c r="P104" i="2" s="1"/>
  <c r="K108" i="2"/>
  <c r="P108" i="2" s="1"/>
  <c r="K112" i="2"/>
  <c r="P112" i="2" s="1"/>
  <c r="K116" i="2"/>
  <c r="P116" i="2" s="1"/>
  <c r="K120" i="2"/>
  <c r="P120" i="2" s="1"/>
  <c r="K124" i="2"/>
  <c r="P124" i="2" s="1"/>
  <c r="K128" i="2"/>
  <c r="P128" i="2" s="1"/>
  <c r="K132" i="2"/>
  <c r="P132" i="2" s="1"/>
  <c r="K136" i="2"/>
  <c r="P136" i="2" s="1"/>
  <c r="K140" i="2"/>
  <c r="P140" i="2" s="1"/>
  <c r="K144" i="2"/>
  <c r="P144" i="2" s="1"/>
  <c r="K148" i="2"/>
  <c r="P148" i="2" s="1"/>
  <c r="K152" i="2"/>
  <c r="P152" i="2" s="1"/>
  <c r="K156" i="2"/>
  <c r="P156" i="2" s="1"/>
  <c r="K160" i="2"/>
  <c r="P160" i="2" s="1"/>
  <c r="K164" i="2"/>
  <c r="P164" i="2" s="1"/>
  <c r="K168" i="2"/>
  <c r="P168" i="2" s="1"/>
  <c r="K172" i="2"/>
  <c r="P172" i="2" s="1"/>
  <c r="K176" i="2"/>
  <c r="P176" i="2" s="1"/>
  <c r="K180" i="2"/>
  <c r="P180" i="2" s="1"/>
  <c r="K184" i="2"/>
  <c r="P184" i="2" s="1"/>
  <c r="K188" i="2"/>
  <c r="P188" i="2" s="1"/>
  <c r="K192" i="2"/>
  <c r="P192" i="2" s="1"/>
  <c r="K196" i="2"/>
  <c r="P196" i="2" s="1"/>
  <c r="K200" i="2"/>
  <c r="P200" i="2" s="1"/>
  <c r="K204" i="2"/>
  <c r="P204" i="2" s="1"/>
  <c r="K208" i="2"/>
  <c r="P208" i="2" s="1"/>
  <c r="K212" i="2"/>
  <c r="P212" i="2" s="1"/>
  <c r="K216" i="2"/>
  <c r="P216" i="2" s="1"/>
  <c r="K220" i="2"/>
  <c r="P220" i="2" s="1"/>
  <c r="K224" i="2"/>
  <c r="P224" i="2" s="1"/>
  <c r="K228" i="2"/>
  <c r="P228" i="2" s="1"/>
  <c r="K232" i="2"/>
  <c r="P232" i="2" s="1"/>
  <c r="K236" i="2"/>
  <c r="P236" i="2" s="1"/>
  <c r="K240" i="2"/>
  <c r="P240" i="2" s="1"/>
  <c r="K244" i="2"/>
  <c r="P244" i="2" s="1"/>
  <c r="K248" i="2"/>
  <c r="P248" i="2" s="1"/>
  <c r="K252" i="2"/>
  <c r="P252" i="2" s="1"/>
  <c r="K256" i="2"/>
  <c r="P256" i="2" s="1"/>
  <c r="K260" i="2"/>
  <c r="P260" i="2" s="1"/>
  <c r="K264" i="2"/>
  <c r="P264" i="2" s="1"/>
  <c r="K268" i="2"/>
  <c r="P268" i="2" s="1"/>
  <c r="K272" i="2"/>
  <c r="P272" i="2" s="1"/>
  <c r="K276" i="2"/>
  <c r="P276" i="2" s="1"/>
  <c r="K280" i="2"/>
  <c r="P280" i="2" s="1"/>
  <c r="K284" i="2"/>
  <c r="P284" i="2" s="1"/>
  <c r="K288" i="2"/>
  <c r="P288" i="2" s="1"/>
  <c r="K292" i="2"/>
  <c r="P292" i="2" s="1"/>
  <c r="K293" i="2"/>
  <c r="P293" i="2" s="1"/>
  <c r="K19" i="2"/>
  <c r="P19" i="2" s="1"/>
  <c r="K27" i="2"/>
  <c r="P27" i="2" s="1"/>
  <c r="K35" i="2"/>
  <c r="P35" i="2" s="1"/>
  <c r="K47" i="2"/>
  <c r="P47" i="2" s="1"/>
  <c r="K59" i="2"/>
  <c r="P59" i="2" s="1"/>
  <c r="K79" i="2"/>
  <c r="P79" i="2" s="1"/>
  <c r="K91" i="2"/>
  <c r="P91" i="2" s="1"/>
  <c r="K103" i="2"/>
  <c r="P103" i="2" s="1"/>
  <c r="K119" i="2"/>
  <c r="P119" i="2" s="1"/>
  <c r="K131" i="2"/>
  <c r="P131" i="2" s="1"/>
  <c r="K143" i="2"/>
  <c r="P143" i="2" s="1"/>
  <c r="K151" i="2"/>
  <c r="P151" i="2" s="1"/>
  <c r="K167" i="2"/>
  <c r="P167" i="2" s="1"/>
  <c r="K13" i="2"/>
  <c r="P13" i="2" s="1"/>
  <c r="K17" i="2"/>
  <c r="P17" i="2" s="1"/>
  <c r="K21" i="2"/>
  <c r="P21" i="2" s="1"/>
  <c r="K25" i="2"/>
  <c r="P25" i="2" s="1"/>
  <c r="K29" i="2"/>
  <c r="P29" i="2" s="1"/>
  <c r="K33" i="2"/>
  <c r="P33" i="2" s="1"/>
  <c r="K37" i="2"/>
  <c r="P37" i="2" s="1"/>
  <c r="K41" i="2"/>
  <c r="P41" i="2" s="1"/>
  <c r="K45" i="2"/>
  <c r="P45" i="2" s="1"/>
  <c r="K49" i="2"/>
  <c r="P49" i="2" s="1"/>
  <c r="K53" i="2"/>
  <c r="P53" i="2" s="1"/>
  <c r="K57" i="2"/>
  <c r="P57" i="2" s="1"/>
  <c r="K61" i="2"/>
  <c r="P61" i="2" s="1"/>
  <c r="K65" i="2"/>
  <c r="P65" i="2" s="1"/>
  <c r="K69" i="2"/>
  <c r="P69" i="2" s="1"/>
  <c r="K73" i="2"/>
  <c r="P73" i="2" s="1"/>
  <c r="K77" i="2"/>
  <c r="P77" i="2" s="1"/>
  <c r="K81" i="2"/>
  <c r="P81" i="2" s="1"/>
  <c r="K85" i="2"/>
  <c r="P85" i="2" s="1"/>
  <c r="K89" i="2"/>
  <c r="P89" i="2" s="1"/>
  <c r="K93" i="2"/>
  <c r="P93" i="2" s="1"/>
  <c r="K97" i="2"/>
  <c r="P97" i="2" s="1"/>
  <c r="K101" i="2"/>
  <c r="P101" i="2" s="1"/>
  <c r="K105" i="2"/>
  <c r="P105" i="2" s="1"/>
  <c r="K109" i="2"/>
  <c r="P109" i="2" s="1"/>
  <c r="K113" i="2"/>
  <c r="P113" i="2" s="1"/>
  <c r="K117" i="2"/>
  <c r="P117" i="2" s="1"/>
  <c r="K121" i="2"/>
  <c r="P121" i="2" s="1"/>
  <c r="K125" i="2"/>
  <c r="P125" i="2" s="1"/>
  <c r="K129" i="2"/>
  <c r="P129" i="2" s="1"/>
  <c r="K133" i="2"/>
  <c r="P133" i="2" s="1"/>
  <c r="K137" i="2"/>
  <c r="P137" i="2" s="1"/>
  <c r="K141" i="2"/>
  <c r="P141" i="2" s="1"/>
  <c r="K145" i="2"/>
  <c r="P145" i="2" s="1"/>
  <c r="K149" i="2"/>
  <c r="P149" i="2" s="1"/>
  <c r="K153" i="2"/>
  <c r="P153" i="2" s="1"/>
  <c r="K157" i="2"/>
  <c r="P157" i="2" s="1"/>
  <c r="K161" i="2"/>
  <c r="P161" i="2" s="1"/>
  <c r="K165" i="2"/>
  <c r="P165" i="2" s="1"/>
  <c r="K169" i="2"/>
  <c r="P169" i="2" s="1"/>
  <c r="K173" i="2"/>
  <c r="P173" i="2" s="1"/>
  <c r="K177" i="2"/>
  <c r="P177" i="2" s="1"/>
  <c r="K181" i="2"/>
  <c r="P181" i="2" s="1"/>
  <c r="K185" i="2"/>
  <c r="P185" i="2" s="1"/>
  <c r="K189" i="2"/>
  <c r="P189" i="2" s="1"/>
  <c r="K193" i="2"/>
  <c r="P193" i="2" s="1"/>
  <c r="K197" i="2"/>
  <c r="P197" i="2" s="1"/>
  <c r="K201" i="2"/>
  <c r="P201" i="2" s="1"/>
  <c r="K205" i="2"/>
  <c r="P205" i="2" s="1"/>
  <c r="K209" i="2"/>
  <c r="P209" i="2" s="1"/>
  <c r="K213" i="2"/>
  <c r="P213" i="2" s="1"/>
  <c r="K217" i="2"/>
  <c r="P217" i="2" s="1"/>
  <c r="K221" i="2"/>
  <c r="P221" i="2" s="1"/>
  <c r="K225" i="2"/>
  <c r="P225" i="2" s="1"/>
  <c r="K229" i="2"/>
  <c r="P229" i="2" s="1"/>
  <c r="K233" i="2"/>
  <c r="P233" i="2" s="1"/>
  <c r="K237" i="2"/>
  <c r="P237" i="2" s="1"/>
  <c r="K241" i="2"/>
  <c r="P241" i="2" s="1"/>
  <c r="K245" i="2"/>
  <c r="P245" i="2" s="1"/>
  <c r="K249" i="2"/>
  <c r="P249" i="2" s="1"/>
  <c r="K253" i="2"/>
  <c r="P253" i="2" s="1"/>
  <c r="K257" i="2"/>
  <c r="P257" i="2" s="1"/>
  <c r="K261" i="2"/>
  <c r="P261" i="2" s="1"/>
  <c r="K265" i="2"/>
  <c r="P265" i="2" s="1"/>
  <c r="K269" i="2"/>
  <c r="P269" i="2" s="1"/>
  <c r="K273" i="2"/>
  <c r="P273" i="2" s="1"/>
  <c r="K277" i="2"/>
  <c r="P277" i="2" s="1"/>
  <c r="K281" i="2"/>
  <c r="P281" i="2" s="1"/>
  <c r="K285" i="2"/>
  <c r="P285" i="2" s="1"/>
  <c r="K289" i="2"/>
  <c r="P289" i="2" s="1"/>
  <c r="K15" i="2"/>
  <c r="P15" i="2" s="1"/>
  <c r="K39" i="2"/>
  <c r="P39" i="2" s="1"/>
  <c r="K51" i="2"/>
  <c r="P51" i="2" s="1"/>
  <c r="K67" i="2"/>
  <c r="P67" i="2" s="1"/>
  <c r="K75" i="2"/>
  <c r="P75" i="2" s="1"/>
  <c r="K87" i="2"/>
  <c r="P87" i="2" s="1"/>
  <c r="K99" i="2"/>
  <c r="P99" i="2" s="1"/>
  <c r="K111" i="2"/>
  <c r="P111" i="2" s="1"/>
  <c r="K123" i="2"/>
  <c r="P123" i="2" s="1"/>
  <c r="K139" i="2"/>
  <c r="P139" i="2" s="1"/>
  <c r="K155" i="2"/>
  <c r="P155" i="2" s="1"/>
  <c r="K163" i="2"/>
  <c r="P163" i="2" s="1"/>
  <c r="K171" i="2"/>
  <c r="P171" i="2" s="1"/>
  <c r="K14" i="2"/>
  <c r="P14" i="2" s="1"/>
  <c r="K18" i="2"/>
  <c r="P18" i="2" s="1"/>
  <c r="K22" i="2"/>
  <c r="P22" i="2" s="1"/>
  <c r="K26" i="2"/>
  <c r="P26" i="2" s="1"/>
  <c r="K30" i="2"/>
  <c r="P30" i="2" s="1"/>
  <c r="K34" i="2"/>
  <c r="P34" i="2" s="1"/>
  <c r="K38" i="2"/>
  <c r="P38" i="2" s="1"/>
  <c r="K42" i="2"/>
  <c r="P42" i="2" s="1"/>
  <c r="K46" i="2"/>
  <c r="P46" i="2" s="1"/>
  <c r="K50" i="2"/>
  <c r="P50" i="2" s="1"/>
  <c r="K54" i="2"/>
  <c r="P54" i="2" s="1"/>
  <c r="K58" i="2"/>
  <c r="P58" i="2" s="1"/>
  <c r="K62" i="2"/>
  <c r="P62" i="2" s="1"/>
  <c r="K66" i="2"/>
  <c r="P66" i="2" s="1"/>
  <c r="K70" i="2"/>
  <c r="P70" i="2" s="1"/>
  <c r="K74" i="2"/>
  <c r="P74" i="2" s="1"/>
  <c r="K78" i="2"/>
  <c r="P78" i="2" s="1"/>
  <c r="K82" i="2"/>
  <c r="P82" i="2" s="1"/>
  <c r="K86" i="2"/>
  <c r="P86" i="2" s="1"/>
  <c r="K90" i="2"/>
  <c r="P90" i="2" s="1"/>
  <c r="K94" i="2"/>
  <c r="P94" i="2" s="1"/>
  <c r="K98" i="2"/>
  <c r="P98" i="2" s="1"/>
  <c r="K102" i="2"/>
  <c r="P102" i="2" s="1"/>
  <c r="K106" i="2"/>
  <c r="P106" i="2" s="1"/>
  <c r="K110" i="2"/>
  <c r="P110" i="2" s="1"/>
  <c r="K114" i="2"/>
  <c r="P114" i="2" s="1"/>
  <c r="K118" i="2"/>
  <c r="P118" i="2" s="1"/>
  <c r="K122" i="2"/>
  <c r="P122" i="2" s="1"/>
  <c r="K126" i="2"/>
  <c r="P126" i="2" s="1"/>
  <c r="K130" i="2"/>
  <c r="P130" i="2" s="1"/>
  <c r="K134" i="2"/>
  <c r="P134" i="2" s="1"/>
  <c r="K138" i="2"/>
  <c r="P138" i="2" s="1"/>
  <c r="K142" i="2"/>
  <c r="P142" i="2" s="1"/>
  <c r="K146" i="2"/>
  <c r="P146" i="2" s="1"/>
  <c r="K150" i="2"/>
  <c r="P150" i="2" s="1"/>
  <c r="K154" i="2"/>
  <c r="P154" i="2" s="1"/>
  <c r="K158" i="2"/>
  <c r="P158" i="2" s="1"/>
  <c r="K162" i="2"/>
  <c r="P162" i="2" s="1"/>
  <c r="K166" i="2"/>
  <c r="P166" i="2" s="1"/>
  <c r="K170" i="2"/>
  <c r="P170" i="2" s="1"/>
  <c r="K174" i="2"/>
  <c r="P174" i="2" s="1"/>
  <c r="K178" i="2"/>
  <c r="P178" i="2" s="1"/>
  <c r="K182" i="2"/>
  <c r="P182" i="2" s="1"/>
  <c r="K186" i="2"/>
  <c r="P186" i="2" s="1"/>
  <c r="K190" i="2"/>
  <c r="P190" i="2" s="1"/>
  <c r="K194" i="2"/>
  <c r="P194" i="2" s="1"/>
  <c r="K198" i="2"/>
  <c r="P198" i="2" s="1"/>
  <c r="K202" i="2"/>
  <c r="P202" i="2" s="1"/>
  <c r="K206" i="2"/>
  <c r="P206" i="2" s="1"/>
  <c r="K210" i="2"/>
  <c r="P210" i="2" s="1"/>
  <c r="K214" i="2"/>
  <c r="P214" i="2" s="1"/>
  <c r="K218" i="2"/>
  <c r="P218" i="2" s="1"/>
  <c r="K222" i="2"/>
  <c r="P222" i="2" s="1"/>
  <c r="K226" i="2"/>
  <c r="P226" i="2" s="1"/>
  <c r="K230" i="2"/>
  <c r="P230" i="2" s="1"/>
  <c r="K234" i="2"/>
  <c r="P234" i="2" s="1"/>
  <c r="K238" i="2"/>
  <c r="P238" i="2" s="1"/>
  <c r="K242" i="2"/>
  <c r="P242" i="2" s="1"/>
  <c r="K246" i="2"/>
  <c r="P246" i="2" s="1"/>
  <c r="K250" i="2"/>
  <c r="P250" i="2" s="1"/>
  <c r="K254" i="2"/>
  <c r="P254" i="2" s="1"/>
  <c r="K258" i="2"/>
  <c r="P258" i="2" s="1"/>
  <c r="K262" i="2"/>
  <c r="P262" i="2" s="1"/>
  <c r="K266" i="2"/>
  <c r="P266" i="2" s="1"/>
  <c r="K270" i="2"/>
  <c r="P270" i="2" s="1"/>
  <c r="K274" i="2"/>
  <c r="P274" i="2" s="1"/>
  <c r="K278" i="2"/>
  <c r="P278" i="2" s="1"/>
  <c r="K282" i="2"/>
  <c r="P282" i="2" s="1"/>
  <c r="K286" i="2"/>
  <c r="P286" i="2" s="1"/>
  <c r="K290" i="2"/>
  <c r="P290" i="2" s="1"/>
  <c r="K294" i="2"/>
  <c r="P294" i="2" s="1"/>
  <c r="K23" i="2"/>
  <c r="P23" i="2" s="1"/>
  <c r="K31" i="2"/>
  <c r="P31" i="2" s="1"/>
  <c r="K43" i="2"/>
  <c r="P43" i="2" s="1"/>
  <c r="K55" i="2"/>
  <c r="P55" i="2" s="1"/>
  <c r="K63" i="2"/>
  <c r="P63" i="2" s="1"/>
  <c r="K71" i="2"/>
  <c r="P71" i="2" s="1"/>
  <c r="K83" i="2"/>
  <c r="P83" i="2" s="1"/>
  <c r="K95" i="2"/>
  <c r="P95" i="2" s="1"/>
  <c r="K107" i="2"/>
  <c r="P107" i="2" s="1"/>
  <c r="K115" i="2"/>
  <c r="P115" i="2" s="1"/>
  <c r="K127" i="2"/>
  <c r="P127" i="2" s="1"/>
  <c r="K135" i="2"/>
  <c r="P135" i="2" s="1"/>
  <c r="K147" i="2"/>
  <c r="P147" i="2" s="1"/>
  <c r="K159" i="2"/>
  <c r="P159" i="2" s="1"/>
  <c r="K175" i="2"/>
  <c r="P175" i="2" s="1"/>
  <c r="K191" i="2"/>
  <c r="P191" i="2" s="1"/>
  <c r="K207" i="2"/>
  <c r="P207" i="2" s="1"/>
  <c r="K223" i="2"/>
  <c r="P223" i="2" s="1"/>
  <c r="K239" i="2"/>
  <c r="P239" i="2" s="1"/>
  <c r="K255" i="2"/>
  <c r="P255" i="2" s="1"/>
  <c r="K271" i="2"/>
  <c r="P271" i="2" s="1"/>
  <c r="K287" i="2"/>
  <c r="P287" i="2" s="1"/>
  <c r="K183" i="2"/>
  <c r="P183" i="2" s="1"/>
  <c r="K215" i="2"/>
  <c r="P215" i="2" s="1"/>
  <c r="K247" i="2"/>
  <c r="P247" i="2" s="1"/>
  <c r="K279" i="2"/>
  <c r="P279" i="2" s="1"/>
  <c r="K203" i="2"/>
  <c r="P203" i="2" s="1"/>
  <c r="K251" i="2"/>
  <c r="P251" i="2" s="1"/>
  <c r="K283" i="2"/>
  <c r="P283" i="2" s="1"/>
  <c r="K179" i="2"/>
  <c r="P179" i="2" s="1"/>
  <c r="K195" i="2"/>
  <c r="P195" i="2" s="1"/>
  <c r="K211" i="2"/>
  <c r="P211" i="2" s="1"/>
  <c r="K227" i="2"/>
  <c r="P227" i="2" s="1"/>
  <c r="K243" i="2"/>
  <c r="P243" i="2" s="1"/>
  <c r="K259" i="2"/>
  <c r="P259" i="2" s="1"/>
  <c r="K275" i="2"/>
  <c r="P275" i="2" s="1"/>
  <c r="K291" i="2"/>
  <c r="P291" i="2" s="1"/>
  <c r="K199" i="2"/>
  <c r="P199" i="2" s="1"/>
  <c r="K231" i="2"/>
  <c r="P231" i="2" s="1"/>
  <c r="K263" i="2"/>
  <c r="P263" i="2" s="1"/>
  <c r="K187" i="2"/>
  <c r="P187" i="2" s="1"/>
  <c r="K219" i="2"/>
  <c r="P219" i="2" s="1"/>
  <c r="K235" i="2"/>
  <c r="P235" i="2" s="1"/>
  <c r="K267" i="2"/>
  <c r="P267" i="2" s="1"/>
  <c r="J13" i="2"/>
  <c r="J17" i="2"/>
  <c r="J21" i="2"/>
  <c r="J25" i="2"/>
  <c r="J29" i="2"/>
  <c r="J33" i="2"/>
  <c r="J37" i="2"/>
  <c r="J41" i="2"/>
  <c r="J45" i="2"/>
  <c r="J49" i="2"/>
  <c r="J53" i="2"/>
  <c r="J57" i="2"/>
  <c r="J61" i="2"/>
  <c r="J65" i="2"/>
  <c r="J69" i="2"/>
  <c r="J73" i="2"/>
  <c r="J77" i="2"/>
  <c r="J81" i="2"/>
  <c r="J85" i="2"/>
  <c r="J89" i="2"/>
  <c r="J93" i="2"/>
  <c r="J97" i="2"/>
  <c r="J101" i="2"/>
  <c r="J105" i="2"/>
  <c r="J109" i="2"/>
  <c r="J113" i="2"/>
  <c r="J117" i="2"/>
  <c r="J121" i="2"/>
  <c r="J125" i="2"/>
  <c r="J129" i="2"/>
  <c r="J133" i="2"/>
  <c r="J137" i="2"/>
  <c r="J141" i="2"/>
  <c r="J145" i="2"/>
  <c r="J149" i="2"/>
  <c r="J153" i="2"/>
  <c r="J157" i="2"/>
  <c r="J161" i="2"/>
  <c r="J165" i="2"/>
  <c r="J169" i="2"/>
  <c r="J173" i="2"/>
  <c r="J177" i="2"/>
  <c r="J181" i="2"/>
  <c r="J185" i="2"/>
  <c r="J189" i="2"/>
  <c r="J193" i="2"/>
  <c r="J197" i="2"/>
  <c r="J201" i="2"/>
  <c r="J205" i="2"/>
  <c r="J209" i="2"/>
  <c r="J213" i="2"/>
  <c r="J217" i="2"/>
  <c r="J221" i="2"/>
  <c r="J225" i="2"/>
  <c r="J229" i="2"/>
  <c r="J233" i="2"/>
  <c r="J237" i="2"/>
  <c r="J241" i="2"/>
  <c r="J245" i="2"/>
  <c r="J249" i="2"/>
  <c r="J253" i="2"/>
  <c r="J257" i="2"/>
  <c r="J261" i="2"/>
  <c r="J265" i="2"/>
  <c r="J269" i="2"/>
  <c r="J273" i="2"/>
  <c r="J277" i="2"/>
  <c r="J281" i="2"/>
  <c r="J285" i="2"/>
  <c r="J289" i="2"/>
  <c r="J293" i="2"/>
  <c r="J214" i="2"/>
  <c r="J222" i="2"/>
  <c r="J230" i="2"/>
  <c r="J238" i="2"/>
  <c r="J246" i="2"/>
  <c r="J250" i="2"/>
  <c r="J258" i="2"/>
  <c r="J266" i="2"/>
  <c r="J274" i="2"/>
  <c r="J278" i="2"/>
  <c r="J286" i="2"/>
  <c r="J294" i="2"/>
  <c r="J19" i="2"/>
  <c r="J27" i="2"/>
  <c r="J14" i="2"/>
  <c r="J18" i="2"/>
  <c r="J22" i="2"/>
  <c r="J26" i="2"/>
  <c r="J30" i="2"/>
  <c r="J34" i="2"/>
  <c r="J38" i="2"/>
  <c r="J42" i="2"/>
  <c r="J46" i="2"/>
  <c r="J50" i="2"/>
  <c r="J54" i="2"/>
  <c r="J58" i="2"/>
  <c r="J62" i="2"/>
  <c r="J66" i="2"/>
  <c r="J70" i="2"/>
  <c r="J74" i="2"/>
  <c r="J78" i="2"/>
  <c r="J82" i="2"/>
  <c r="J86" i="2"/>
  <c r="J90" i="2"/>
  <c r="J94" i="2"/>
  <c r="J98" i="2"/>
  <c r="J102" i="2"/>
  <c r="J106" i="2"/>
  <c r="J110" i="2"/>
  <c r="J114" i="2"/>
  <c r="J118" i="2"/>
  <c r="J122" i="2"/>
  <c r="J126" i="2"/>
  <c r="J130" i="2"/>
  <c r="J134" i="2"/>
  <c r="J138" i="2"/>
  <c r="J142" i="2"/>
  <c r="J146" i="2"/>
  <c r="J150" i="2"/>
  <c r="J154" i="2"/>
  <c r="J158" i="2"/>
  <c r="J162" i="2"/>
  <c r="J166" i="2"/>
  <c r="J170" i="2"/>
  <c r="J174" i="2"/>
  <c r="J178" i="2"/>
  <c r="J182" i="2"/>
  <c r="J186" i="2"/>
  <c r="J190" i="2"/>
  <c r="J194" i="2"/>
  <c r="J198" i="2"/>
  <c r="J202" i="2"/>
  <c r="J206" i="2"/>
  <c r="J210" i="2"/>
  <c r="J218" i="2"/>
  <c r="J226" i="2"/>
  <c r="J234" i="2"/>
  <c r="J242" i="2"/>
  <c r="J254" i="2"/>
  <c r="J262" i="2"/>
  <c r="J270" i="2"/>
  <c r="J282" i="2"/>
  <c r="J290" i="2"/>
  <c r="J15" i="2"/>
  <c r="J23" i="2"/>
  <c r="J31" i="2"/>
  <c r="J12" i="2"/>
  <c r="J28" i="2"/>
  <c r="J39" i="2"/>
  <c r="J47" i="2"/>
  <c r="J55" i="2"/>
  <c r="J63" i="2"/>
  <c r="J71" i="2"/>
  <c r="J79" i="2"/>
  <c r="J87" i="2"/>
  <c r="J95" i="2"/>
  <c r="J103" i="2"/>
  <c r="J111" i="2"/>
  <c r="J119" i="2"/>
  <c r="J127" i="2"/>
  <c r="J135" i="2"/>
  <c r="J143" i="2"/>
  <c r="J151" i="2"/>
  <c r="J159" i="2"/>
  <c r="J167" i="2"/>
  <c r="J175" i="2"/>
  <c r="J183" i="2"/>
  <c r="J191" i="2"/>
  <c r="J199" i="2"/>
  <c r="J207" i="2"/>
  <c r="J215" i="2"/>
  <c r="J223" i="2"/>
  <c r="J231" i="2"/>
  <c r="J239" i="2"/>
  <c r="J247" i="2"/>
  <c r="J255" i="2"/>
  <c r="J263" i="2"/>
  <c r="J271" i="2"/>
  <c r="J279" i="2"/>
  <c r="J287" i="2"/>
  <c r="J35" i="2"/>
  <c r="J59" i="2"/>
  <c r="J75" i="2"/>
  <c r="J91" i="2"/>
  <c r="J107" i="2"/>
  <c r="J123" i="2"/>
  <c r="J139" i="2"/>
  <c r="J155" i="2"/>
  <c r="J171" i="2"/>
  <c r="J187" i="2"/>
  <c r="J203" i="2"/>
  <c r="J219" i="2"/>
  <c r="J235" i="2"/>
  <c r="J251" i="2"/>
  <c r="J267" i="2"/>
  <c r="J291" i="2"/>
  <c r="J36" i="2"/>
  <c r="J60" i="2"/>
  <c r="J76" i="2"/>
  <c r="J92" i="2"/>
  <c r="J108" i="2"/>
  <c r="J124" i="2"/>
  <c r="J140" i="2"/>
  <c r="J156" i="2"/>
  <c r="J172" i="2"/>
  <c r="J188" i="2"/>
  <c r="J204" i="2"/>
  <c r="J220" i="2"/>
  <c r="J236" i="2"/>
  <c r="J252" i="2"/>
  <c r="J276" i="2"/>
  <c r="J292" i="2"/>
  <c r="J16" i="2"/>
  <c r="J32" i="2"/>
  <c r="J40" i="2"/>
  <c r="J48" i="2"/>
  <c r="J56" i="2"/>
  <c r="J64" i="2"/>
  <c r="J72" i="2"/>
  <c r="J80" i="2"/>
  <c r="J88" i="2"/>
  <c r="J96" i="2"/>
  <c r="J104" i="2"/>
  <c r="J112" i="2"/>
  <c r="J120" i="2"/>
  <c r="J128" i="2"/>
  <c r="J136" i="2"/>
  <c r="J144" i="2"/>
  <c r="J152" i="2"/>
  <c r="J160" i="2"/>
  <c r="J168" i="2"/>
  <c r="J176" i="2"/>
  <c r="J184" i="2"/>
  <c r="J192" i="2"/>
  <c r="J200" i="2"/>
  <c r="J208" i="2"/>
  <c r="J216" i="2"/>
  <c r="J224" i="2"/>
  <c r="J232" i="2"/>
  <c r="J240" i="2"/>
  <c r="J248" i="2"/>
  <c r="J256" i="2"/>
  <c r="J264" i="2"/>
  <c r="J272" i="2"/>
  <c r="J280" i="2"/>
  <c r="J288" i="2"/>
  <c r="J20" i="2"/>
  <c r="J43" i="2"/>
  <c r="J51" i="2"/>
  <c r="J67" i="2"/>
  <c r="J83" i="2"/>
  <c r="J99" i="2"/>
  <c r="J115" i="2"/>
  <c r="J131" i="2"/>
  <c r="J147" i="2"/>
  <c r="J163" i="2"/>
  <c r="J179" i="2"/>
  <c r="J195" i="2"/>
  <c r="J211" i="2"/>
  <c r="J227" i="2"/>
  <c r="J243" i="2"/>
  <c r="J259" i="2"/>
  <c r="J275" i="2"/>
  <c r="J283" i="2"/>
  <c r="J24" i="2"/>
  <c r="J44" i="2"/>
  <c r="J52" i="2"/>
  <c r="J68" i="2"/>
  <c r="J84" i="2"/>
  <c r="J100" i="2"/>
  <c r="J116" i="2"/>
  <c r="J132" i="2"/>
  <c r="J148" i="2"/>
  <c r="J164" i="2"/>
  <c r="J180" i="2"/>
  <c r="J196" i="2"/>
  <c r="J212" i="2"/>
  <c r="J228" i="2"/>
  <c r="J244" i="2"/>
  <c r="J260" i="2"/>
  <c r="J268" i="2"/>
  <c r="J284" i="2"/>
  <c r="J11" i="2"/>
  <c r="B4" i="29"/>
  <c r="M17" i="28"/>
  <c r="L17" i="28"/>
  <c r="K17" i="28"/>
  <c r="J17" i="28"/>
  <c r="I17" i="28"/>
  <c r="H17" i="28"/>
  <c r="G17" i="28"/>
  <c r="F17" i="28"/>
  <c r="E17" i="28"/>
  <c r="D17" i="28"/>
  <c r="C17" i="28"/>
  <c r="B17" i="28"/>
  <c r="N16" i="28"/>
  <c r="N15" i="28"/>
  <c r="N14" i="28"/>
  <c r="M12" i="28"/>
  <c r="L12" i="28"/>
  <c r="K12" i="28"/>
  <c r="J12" i="28"/>
  <c r="I12" i="28"/>
  <c r="H12" i="28"/>
  <c r="G12" i="28"/>
  <c r="F12" i="28"/>
  <c r="E12" i="28"/>
  <c r="D12" i="28"/>
  <c r="C12" i="28"/>
  <c r="B12" i="28"/>
  <c r="N11" i="28"/>
  <c r="N10" i="28"/>
  <c r="N9" i="28"/>
  <c r="M7" i="28"/>
  <c r="L7" i="28"/>
  <c r="K7" i="28"/>
  <c r="J7" i="28"/>
  <c r="I7" i="28"/>
  <c r="H7" i="28"/>
  <c r="G7" i="28"/>
  <c r="F7" i="28"/>
  <c r="E7" i="28"/>
  <c r="D7" i="28"/>
  <c r="C7" i="28"/>
  <c r="B7" i="28"/>
  <c r="N6" i="28"/>
  <c r="N5" i="28"/>
  <c r="N4" i="28"/>
  <c r="N12" i="28" l="1"/>
  <c r="R12" i="2"/>
  <c r="T12" i="2" s="1"/>
  <c r="N7" i="28"/>
  <c r="C18" i="28"/>
  <c r="G18" i="28"/>
  <c r="K18" i="28"/>
  <c r="D18" i="28"/>
  <c r="H18" i="28"/>
  <c r="L18" i="28"/>
  <c r="E18" i="28"/>
  <c r="I18" i="28"/>
  <c r="M18" i="28"/>
  <c r="B18" i="28"/>
  <c r="F18" i="28"/>
  <c r="J18" i="28"/>
  <c r="N17" i="28"/>
  <c r="S12" i="2" l="1"/>
  <c r="N18" i="28"/>
  <c r="B4" i="26"/>
  <c r="B6" i="26" s="1"/>
  <c r="C4" i="26"/>
  <c r="C6" i="26" s="1"/>
  <c r="D4" i="26"/>
  <c r="D6" i="26" s="1"/>
  <c r="C25" i="25"/>
  <c r="C27" i="25" s="1"/>
  <c r="B25" i="25"/>
  <c r="B27" i="25" s="1"/>
  <c r="D4" i="25"/>
  <c r="D6" i="25" s="1"/>
  <c r="C4" i="25"/>
  <c r="C6" i="25" s="1"/>
  <c r="B4" i="25"/>
  <c r="B6" i="25" s="1"/>
  <c r="B31" i="25" l="1"/>
  <c r="B35" i="25" s="1"/>
  <c r="B37" i="25" s="1"/>
  <c r="B10" i="25"/>
  <c r="B14" i="25" s="1"/>
  <c r="B16" i="25" s="1"/>
  <c r="B8" i="26"/>
  <c r="B12" i="26" s="1"/>
  <c r="B14" i="26" l="1"/>
  <c r="B39" i="25"/>
  <c r="B38" i="25"/>
  <c r="B40" i="25" s="1"/>
  <c r="B18" i="25"/>
  <c r="B17" i="25"/>
  <c r="B15" i="26" l="1"/>
  <c r="B16" i="26"/>
  <c r="B19" i="25"/>
  <c r="B42" i="25" s="1"/>
  <c r="B17" i="26" l="1"/>
  <c r="Q286" i="2" l="1"/>
  <c r="Q204" i="2"/>
  <c r="Q63" i="2"/>
  <c r="Q289" i="2"/>
  <c r="Q260" i="2"/>
  <c r="Q104" i="2"/>
  <c r="Q99" i="2"/>
  <c r="Q245" i="2"/>
  <c r="Q179" i="2"/>
  <c r="Q45" i="2"/>
  <c r="Q108" i="2"/>
  <c r="Q152" i="2"/>
  <c r="Q272" i="2"/>
  <c r="Q118" i="2"/>
  <c r="Q16" i="2"/>
  <c r="Q290" i="2"/>
  <c r="Q98" i="2"/>
  <c r="Q270" i="2"/>
  <c r="Q134" i="2"/>
  <c r="Q54" i="2"/>
  <c r="Q242" i="2"/>
  <c r="Q217" i="2"/>
  <c r="Q206" i="2"/>
  <c r="Q34" i="2"/>
  <c r="Q279" i="2"/>
  <c r="Q36" i="2"/>
  <c r="Q208" i="2"/>
  <c r="Q193" i="2"/>
  <c r="Q267" i="2"/>
  <c r="Q239" i="2"/>
  <c r="Q201" i="2"/>
  <c r="Q154" i="2"/>
  <c r="Q88" i="2"/>
  <c r="Q172" i="2"/>
  <c r="Q92" i="2"/>
  <c r="Q250" i="2"/>
  <c r="Q223" i="2"/>
  <c r="R223" i="2" s="1"/>
  <c r="T223" i="2" s="1"/>
  <c r="Q230" i="2"/>
  <c r="Q86" i="2"/>
  <c r="Q19" i="2"/>
  <c r="Q71" i="2"/>
  <c r="Q284" i="2"/>
  <c r="Q265" i="2"/>
  <c r="Q241" i="2"/>
  <c r="Q252" i="2"/>
  <c r="Q132" i="2"/>
  <c r="Q85" i="2"/>
  <c r="Q119" i="2"/>
  <c r="Q269" i="2"/>
  <c r="Q22" i="2"/>
  <c r="Q56" i="2"/>
  <c r="Q196" i="2"/>
  <c r="Q195" i="2"/>
  <c r="Q30" i="2"/>
  <c r="Q78" i="2"/>
  <c r="Q158" i="2"/>
  <c r="Q141" i="2"/>
  <c r="Q53" i="2"/>
  <c r="Q80" i="2"/>
  <c r="Q28" i="2"/>
  <c r="Q280" i="2"/>
  <c r="Q181" i="2"/>
  <c r="Q192" i="2"/>
  <c r="Q75" i="2"/>
  <c r="Q122" i="2"/>
  <c r="Q41" i="2"/>
  <c r="Q294" i="2"/>
  <c r="Q277" i="2"/>
  <c r="Q264" i="2"/>
  <c r="Q233" i="2"/>
  <c r="Q39" i="2"/>
  <c r="Q261" i="2"/>
  <c r="Q248" i="2"/>
  <c r="Q205" i="2"/>
  <c r="Q114" i="2"/>
  <c r="Q262" i="2"/>
  <c r="Q231" i="2"/>
  <c r="Q69" i="2"/>
  <c r="Q128" i="2"/>
  <c r="Q244" i="2"/>
  <c r="Q64" i="2"/>
  <c r="Q153" i="2"/>
  <c r="Q82" i="2"/>
  <c r="Q257" i="2"/>
  <c r="Q107" i="2"/>
  <c r="Q254" i="2"/>
  <c r="Q226" i="2"/>
  <c r="Q176" i="2"/>
  <c r="Q65" i="2"/>
  <c r="Q225" i="2"/>
  <c r="Q162" i="2"/>
  <c r="Q15" i="2"/>
  <c r="Q123" i="2"/>
  <c r="R123" i="2" s="1"/>
  <c r="T123" i="2" s="1"/>
  <c r="Q47" i="2"/>
  <c r="Q197" i="2"/>
  <c r="Q283" i="2"/>
  <c r="Q105" i="2"/>
  <c r="Q17" i="2"/>
  <c r="Q140" i="2"/>
  <c r="Q93" i="2"/>
  <c r="Q203" i="2"/>
  <c r="Q32" i="2"/>
  <c r="Q271" i="2"/>
  <c r="Q97" i="2"/>
  <c r="Q68" i="2"/>
  <c r="Q229" i="2"/>
  <c r="Q198" i="2"/>
  <c r="Q76" i="2"/>
  <c r="Q35" i="2"/>
  <c r="R35" i="2" s="1"/>
  <c r="T35" i="2" s="1"/>
  <c r="Q256" i="2"/>
  <c r="Q18" i="2"/>
  <c r="Q246" i="2"/>
  <c r="Q129" i="2"/>
  <c r="Q194" i="2"/>
  <c r="Q236" i="2"/>
  <c r="Q165" i="2"/>
  <c r="Q210" i="2"/>
  <c r="Q232" i="2"/>
  <c r="Q137" i="2"/>
  <c r="Q29" i="2"/>
  <c r="Q24" i="2"/>
  <c r="Q72" i="2"/>
  <c r="Q218" i="2"/>
  <c r="Q139" i="2"/>
  <c r="Q23" i="2"/>
  <c r="Q20" i="2"/>
  <c r="Q157" i="2"/>
  <c r="Q100" i="2"/>
  <c r="Q109" i="2"/>
  <c r="Q131" i="2"/>
  <c r="Q282" i="2"/>
  <c r="Q224" i="2"/>
  <c r="Q235" i="2"/>
  <c r="Q25" i="2"/>
  <c r="Q178" i="2"/>
  <c r="Q291" i="2"/>
  <c r="Q175" i="2"/>
  <c r="Q11" i="2"/>
  <c r="Q281" i="2"/>
  <c r="Q202" i="2"/>
  <c r="Q177" i="2"/>
  <c r="Q200" i="2"/>
  <c r="Q174" i="2"/>
  <c r="Q37" i="2"/>
  <c r="Q146" i="2"/>
  <c r="Q160" i="2"/>
  <c r="Q89" i="2"/>
  <c r="Q227" i="2"/>
  <c r="Q48" i="2"/>
  <c r="Q91" i="2"/>
  <c r="Q33" i="2"/>
  <c r="Q66" i="2"/>
  <c r="Q251" i="2"/>
  <c r="Q51" i="2"/>
  <c r="Q148" i="2"/>
  <c r="Q31" i="2"/>
  <c r="Q182" i="2"/>
  <c r="Q143" i="2"/>
  <c r="Q77" i="2"/>
  <c r="Q183" i="2"/>
  <c r="Q57" i="2"/>
  <c r="Q83" i="2"/>
  <c r="Q247" i="2"/>
  <c r="Q258" i="2"/>
  <c r="Q184" i="2"/>
  <c r="Q163" i="2"/>
  <c r="Q103" i="2"/>
  <c r="Q79" i="2"/>
  <c r="Q164" i="2"/>
  <c r="Q151" i="2"/>
  <c r="Q102" i="2"/>
  <c r="Q268" i="2"/>
  <c r="Q14" i="2"/>
  <c r="Q73" i="2"/>
  <c r="Q191" i="2"/>
  <c r="Q249" i="2"/>
  <c r="Q219" i="2"/>
  <c r="Q243" i="2"/>
  <c r="Q52" i="2"/>
  <c r="Q173" i="2"/>
  <c r="Q38" i="2"/>
  <c r="Q127" i="2"/>
  <c r="Q156" i="2"/>
  <c r="Q255" i="2"/>
  <c r="Q62" i="2"/>
  <c r="Q274" i="2"/>
  <c r="Q263" i="2"/>
  <c r="Q276" i="2"/>
  <c r="Q81" i="2"/>
  <c r="Q126" i="2"/>
  <c r="Q234" i="2"/>
  <c r="Q60" i="2"/>
  <c r="Q220" i="2"/>
  <c r="Q169" i="2"/>
  <c r="Q133" i="2"/>
  <c r="Q70" i="2"/>
  <c r="Q150" i="2"/>
  <c r="Q113" i="2"/>
  <c r="Q147" i="2"/>
  <c r="Q211" i="2"/>
  <c r="Q216" i="2"/>
  <c r="Q285" i="2"/>
  <c r="Q142" i="2"/>
  <c r="Q237" i="2"/>
  <c r="Q117" i="2"/>
  <c r="Q278" i="2"/>
  <c r="Q94" i="2"/>
  <c r="Q168" i="2"/>
  <c r="Q222" i="2"/>
  <c r="Q186" i="2"/>
  <c r="Q43" i="2"/>
  <c r="Q213" i="2"/>
  <c r="Q161" i="2"/>
  <c r="Q61" i="2"/>
  <c r="Q144" i="2"/>
  <c r="Q58" i="2"/>
  <c r="Q221" i="2"/>
  <c r="Q253" i="2"/>
  <c r="Q180" i="2"/>
  <c r="Q188" i="2"/>
  <c r="Q121" i="2"/>
  <c r="Q96" i="2"/>
  <c r="Q90" i="2"/>
  <c r="Q74" i="2"/>
  <c r="Q199" i="2"/>
  <c r="Q292" i="2"/>
  <c r="Q49" i="2"/>
  <c r="Q166" i="2"/>
  <c r="Q67" i="2"/>
  <c r="Q59" i="2"/>
  <c r="Q167" i="2"/>
  <c r="Q124" i="2"/>
  <c r="Q187" i="2"/>
  <c r="Q44" i="2"/>
  <c r="Q159" i="2"/>
  <c r="Q120" i="2"/>
  <c r="Q275" i="2"/>
  <c r="Q189" i="2"/>
  <c r="Q238" i="2"/>
  <c r="Q228" i="2"/>
  <c r="Q170" i="2"/>
  <c r="Q149" i="2"/>
  <c r="Q288" i="2"/>
  <c r="Q55" i="2"/>
  <c r="Q40" i="2"/>
  <c r="Q145" i="2"/>
  <c r="Q273" i="2"/>
  <c r="Q115" i="2"/>
  <c r="Q190" i="2"/>
  <c r="Q287" i="2"/>
  <c r="Q138" i="2"/>
  <c r="Q84" i="2"/>
  <c r="Q87" i="2"/>
  <c r="Q185" i="2"/>
  <c r="Q240" i="2"/>
  <c r="Q46" i="2"/>
  <c r="Q116" i="2"/>
  <c r="Q155" i="2"/>
  <c r="Q50" i="2"/>
  <c r="Q209" i="2"/>
  <c r="Q136" i="2"/>
  <c r="Q112" i="2"/>
  <c r="Q111" i="2"/>
  <c r="Q125" i="2"/>
  <c r="Q266" i="2"/>
  <c r="Q207" i="2"/>
  <c r="Q212" i="2"/>
  <c r="Q106" i="2"/>
  <c r="Q13" i="2"/>
  <c r="Q110" i="2"/>
  <c r="Q21" i="2"/>
  <c r="Q293" i="2"/>
  <c r="Q130" i="2"/>
  <c r="Q135" i="2"/>
  <c r="Q171" i="2"/>
  <c r="Q26" i="2"/>
  <c r="Q259" i="2"/>
  <c r="Q95" i="2"/>
  <c r="Q215" i="2"/>
  <c r="Q27" i="2"/>
  <c r="Q101" i="2"/>
  <c r="Q214" i="2"/>
  <c r="Q42" i="2"/>
  <c r="L25" i="18"/>
  <c r="L24" i="18"/>
  <c r="C2" i="22"/>
  <c r="C3" i="22"/>
  <c r="E32" i="18"/>
  <c r="B8" i="2" l="1"/>
  <c r="B7" i="2"/>
  <c r="B6" i="2"/>
  <c r="L26" i="18"/>
  <c r="R146" i="2"/>
  <c r="T146" i="2" s="1"/>
  <c r="R235" i="2"/>
  <c r="T235" i="2" s="1"/>
  <c r="R229" i="2"/>
  <c r="S229" i="2" s="1"/>
  <c r="R32" i="2"/>
  <c r="S32" i="2" s="1"/>
  <c r="R17" i="2"/>
  <c r="T17" i="2" s="1"/>
  <c r="R47" i="2"/>
  <c r="S47" i="2" s="1"/>
  <c r="R162" i="2"/>
  <c r="T162" i="2" s="1"/>
  <c r="R226" i="2"/>
  <c r="T226" i="2" s="1"/>
  <c r="R82" i="2"/>
  <c r="T82" i="2" s="1"/>
  <c r="R128" i="2"/>
  <c r="S128" i="2" s="1"/>
  <c r="R114" i="2"/>
  <c r="T114" i="2" s="1"/>
  <c r="R294" i="2"/>
  <c r="T294" i="2" s="1"/>
  <c r="R192" i="2"/>
  <c r="T192" i="2" s="1"/>
  <c r="R80" i="2"/>
  <c r="T80" i="2" s="1"/>
  <c r="R78" i="2"/>
  <c r="S78" i="2" s="1"/>
  <c r="R56" i="2"/>
  <c r="T56" i="2" s="1"/>
  <c r="R85" i="2"/>
  <c r="S85" i="2" s="1"/>
  <c r="R265" i="2"/>
  <c r="T265" i="2" s="1"/>
  <c r="R86" i="2"/>
  <c r="T86" i="2" s="1"/>
  <c r="R250" i="2"/>
  <c r="T250" i="2" s="1"/>
  <c r="R154" i="2"/>
  <c r="S154" i="2" s="1"/>
  <c r="R193" i="2"/>
  <c r="S193" i="2" s="1"/>
  <c r="R34" i="2"/>
  <c r="S34" i="2" s="1"/>
  <c r="R54" i="2"/>
  <c r="S54" i="2" s="1"/>
  <c r="R290" i="2"/>
  <c r="T290" i="2" s="1"/>
  <c r="R152" i="2"/>
  <c r="S152" i="2" s="1"/>
  <c r="R245" i="2"/>
  <c r="S245" i="2" s="1"/>
  <c r="R289" i="2"/>
  <c r="T289" i="2" s="1"/>
  <c r="R48" i="2"/>
  <c r="T48" i="2" s="1"/>
  <c r="R175" i="2"/>
  <c r="S175" i="2" s="1"/>
  <c r="R109" i="2"/>
  <c r="T109" i="2" s="1"/>
  <c r="R249" i="2"/>
  <c r="T249" i="2" s="1"/>
  <c r="R268" i="2"/>
  <c r="T268" i="2" s="1"/>
  <c r="R79" i="2"/>
  <c r="S79" i="2" s="1"/>
  <c r="R258" i="2"/>
  <c r="T258" i="2" s="1"/>
  <c r="R182" i="2"/>
  <c r="T182" i="2" s="1"/>
  <c r="R177" i="2"/>
  <c r="T177" i="2" s="1"/>
  <c r="R23" i="2"/>
  <c r="T23" i="2" s="1"/>
  <c r="R214" i="2"/>
  <c r="T214" i="2" s="1"/>
  <c r="R95" i="2"/>
  <c r="S95" i="2" s="1"/>
  <c r="R135" i="2"/>
  <c r="T135" i="2" s="1"/>
  <c r="R110" i="2"/>
  <c r="S110" i="2" s="1"/>
  <c r="R207" i="2"/>
  <c r="S207" i="2" s="1"/>
  <c r="R112" i="2"/>
  <c r="S112" i="2" s="1"/>
  <c r="R155" i="2"/>
  <c r="T155" i="2" s="1"/>
  <c r="R185" i="2"/>
  <c r="S185" i="2" s="1"/>
  <c r="R287" i="2"/>
  <c r="S287" i="2" s="1"/>
  <c r="R145" i="2"/>
  <c r="T145" i="2" s="1"/>
  <c r="R149" i="2"/>
  <c r="S149" i="2" s="1"/>
  <c r="R189" i="2"/>
  <c r="S189" i="2" s="1"/>
  <c r="R44" i="2"/>
  <c r="S44" i="2" s="1"/>
  <c r="R59" i="2"/>
  <c r="S59" i="2" s="1"/>
  <c r="R292" i="2"/>
  <c r="S292" i="2" s="1"/>
  <c r="R96" i="2"/>
  <c r="S96" i="2" s="1"/>
  <c r="R253" i="2"/>
  <c r="T253" i="2" s="1"/>
  <c r="R61" i="2"/>
  <c r="T61" i="2" s="1"/>
  <c r="R186" i="2"/>
  <c r="T186" i="2" s="1"/>
  <c r="R278" i="2"/>
  <c r="T278" i="2" s="1"/>
  <c r="R285" i="2"/>
  <c r="T285" i="2" s="1"/>
  <c r="R113" i="2"/>
  <c r="T113" i="2" s="1"/>
  <c r="R169" i="2"/>
  <c r="T169" i="2" s="1"/>
  <c r="R126" i="2"/>
  <c r="T126" i="2" s="1"/>
  <c r="R263" i="2"/>
  <c r="T263" i="2" s="1"/>
  <c r="R156" i="2"/>
  <c r="T156" i="2" s="1"/>
  <c r="R52" i="2"/>
  <c r="T52" i="2" s="1"/>
  <c r="R57" i="2"/>
  <c r="T57" i="2" s="1"/>
  <c r="R210" i="2"/>
  <c r="T210" i="2" s="1"/>
  <c r="R101" i="2"/>
  <c r="T101" i="2" s="1"/>
  <c r="R130" i="2"/>
  <c r="T130" i="2" s="1"/>
  <c r="R266" i="2"/>
  <c r="T266" i="2" s="1"/>
  <c r="R116" i="2"/>
  <c r="T116" i="2" s="1"/>
  <c r="R40" i="2"/>
  <c r="T40" i="2" s="1"/>
  <c r="R275" i="2"/>
  <c r="T275" i="2" s="1"/>
  <c r="R67" i="2"/>
  <c r="T67" i="2" s="1"/>
  <c r="R121" i="2"/>
  <c r="T121" i="2" s="1"/>
  <c r="R161" i="2"/>
  <c r="T161" i="2" s="1"/>
  <c r="R117" i="2"/>
  <c r="T117" i="2" s="1"/>
  <c r="R150" i="2"/>
  <c r="T150" i="2" s="1"/>
  <c r="R220" i="2"/>
  <c r="T220" i="2" s="1"/>
  <c r="R274" i="2"/>
  <c r="T274" i="2" s="1"/>
  <c r="R243" i="2"/>
  <c r="T243" i="2" s="1"/>
  <c r="R102" i="2"/>
  <c r="T102" i="2" s="1"/>
  <c r="R247" i="2"/>
  <c r="T247" i="2" s="1"/>
  <c r="R31" i="2"/>
  <c r="T31" i="2" s="1"/>
  <c r="R227" i="2"/>
  <c r="T227" i="2" s="1"/>
  <c r="R202" i="2"/>
  <c r="T202" i="2" s="1"/>
  <c r="R224" i="2"/>
  <c r="S224" i="2" s="1"/>
  <c r="R139" i="2"/>
  <c r="S139" i="2" s="1"/>
  <c r="R165" i="2"/>
  <c r="T165" i="2" s="1"/>
  <c r="R246" i="2"/>
  <c r="S246" i="2" s="1"/>
  <c r="R68" i="2"/>
  <c r="T68" i="2" s="1"/>
  <c r="R254" i="2"/>
  <c r="T254" i="2" s="1"/>
  <c r="R69" i="2"/>
  <c r="S69" i="2" s="1"/>
  <c r="R233" i="2"/>
  <c r="S233" i="2" s="1"/>
  <c r="R181" i="2"/>
  <c r="T181" i="2" s="1"/>
  <c r="R30" i="2"/>
  <c r="T30" i="2" s="1"/>
  <c r="R132" i="2"/>
  <c r="S132" i="2" s="1"/>
  <c r="R230" i="2"/>
  <c r="S230" i="2" s="1"/>
  <c r="R201" i="2"/>
  <c r="S201" i="2" s="1"/>
  <c r="R206" i="2"/>
  <c r="S206" i="2" s="1"/>
  <c r="R16" i="2"/>
  <c r="S16" i="2" s="1"/>
  <c r="R99" i="2"/>
  <c r="S99" i="2" s="1"/>
  <c r="R27" i="2"/>
  <c r="S27" i="2" s="1"/>
  <c r="R293" i="2"/>
  <c r="S293" i="2" s="1"/>
  <c r="R209" i="2"/>
  <c r="S209" i="2" s="1"/>
  <c r="R115" i="2"/>
  <c r="S115" i="2" s="1"/>
  <c r="R228" i="2"/>
  <c r="S228" i="2" s="1"/>
  <c r="R124" i="2"/>
  <c r="S124" i="2" s="1"/>
  <c r="R74" i="2"/>
  <c r="S74" i="2" s="1"/>
  <c r="R58" i="2"/>
  <c r="S58" i="2" s="1"/>
  <c r="R213" i="2"/>
  <c r="S213" i="2" s="1"/>
  <c r="R237" i="2"/>
  <c r="S237" i="2" s="1"/>
  <c r="R70" i="2"/>
  <c r="S70" i="2" s="1"/>
  <c r="R276" i="2"/>
  <c r="S276" i="2" s="1"/>
  <c r="R38" i="2"/>
  <c r="S38" i="2" s="1"/>
  <c r="R73" i="2"/>
  <c r="S73" i="2" s="1"/>
  <c r="R163" i="2"/>
  <c r="S163" i="2" s="1"/>
  <c r="R83" i="2"/>
  <c r="S83" i="2" s="1"/>
  <c r="R148" i="2"/>
  <c r="T148" i="2" s="1"/>
  <c r="R89" i="2"/>
  <c r="T89" i="2" s="1"/>
  <c r="R157" i="2"/>
  <c r="T157" i="2" s="1"/>
  <c r="R137" i="2"/>
  <c r="S137" i="2" s="1"/>
  <c r="R18" i="2"/>
  <c r="T18" i="2" s="1"/>
  <c r="R97" i="2"/>
  <c r="T97" i="2" s="1"/>
  <c r="S123" i="2"/>
  <c r="R107" i="2"/>
  <c r="T107" i="2" s="1"/>
  <c r="R64" i="2"/>
  <c r="T64" i="2" s="1"/>
  <c r="R248" i="2"/>
  <c r="S248" i="2" s="1"/>
  <c r="R264" i="2"/>
  <c r="T264" i="2" s="1"/>
  <c r="R280" i="2"/>
  <c r="T280" i="2" s="1"/>
  <c r="R195" i="2"/>
  <c r="T195" i="2" s="1"/>
  <c r="R269" i="2"/>
  <c r="S269" i="2" s="1"/>
  <c r="R252" i="2"/>
  <c r="T252" i="2" s="1"/>
  <c r="R172" i="2"/>
  <c r="T172" i="2" s="1"/>
  <c r="R239" i="2"/>
  <c r="T239" i="2" s="1"/>
  <c r="R36" i="2"/>
  <c r="S36" i="2" s="1"/>
  <c r="R217" i="2"/>
  <c r="T217" i="2" s="1"/>
  <c r="R270" i="2"/>
  <c r="T270" i="2" s="1"/>
  <c r="R45" i="2"/>
  <c r="T45" i="2" s="1"/>
  <c r="R104" i="2"/>
  <c r="T104" i="2" s="1"/>
  <c r="R204" i="2"/>
  <c r="T204" i="2" s="1"/>
  <c r="R259" i="2"/>
  <c r="S259" i="2" s="1"/>
  <c r="R13" i="2"/>
  <c r="T13" i="2" s="1"/>
  <c r="R136" i="2"/>
  <c r="T136" i="2" s="1"/>
  <c r="R87" i="2"/>
  <c r="T87" i="2" s="1"/>
  <c r="R190" i="2"/>
  <c r="T190" i="2" s="1"/>
  <c r="R170" i="2"/>
  <c r="T170" i="2" s="1"/>
  <c r="R187" i="2"/>
  <c r="T187" i="2" s="1"/>
  <c r="R199" i="2"/>
  <c r="T199" i="2" s="1"/>
  <c r="R221" i="2"/>
  <c r="T221" i="2" s="1"/>
  <c r="R222" i="2"/>
  <c r="T222" i="2" s="1"/>
  <c r="R216" i="2"/>
  <c r="T216" i="2" s="1"/>
  <c r="R127" i="2"/>
  <c r="S127" i="2" s="1"/>
  <c r="R191" i="2"/>
  <c r="T191" i="2" s="1"/>
  <c r="R103" i="2"/>
  <c r="T103" i="2" s="1"/>
  <c r="R183" i="2"/>
  <c r="S183" i="2" s="1"/>
  <c r="R66" i="2"/>
  <c r="S66" i="2" s="1"/>
  <c r="R37" i="2"/>
  <c r="S37" i="2" s="1"/>
  <c r="R291" i="2"/>
  <c r="T291" i="2" s="1"/>
  <c r="R100" i="2"/>
  <c r="S100" i="2" s="1"/>
  <c r="R29" i="2"/>
  <c r="T29" i="2" s="1"/>
  <c r="S35" i="2"/>
  <c r="R203" i="2"/>
  <c r="T203" i="2" s="1"/>
  <c r="R225" i="2"/>
  <c r="S225" i="2" s="1"/>
  <c r="R153" i="2"/>
  <c r="S153" i="2" s="1"/>
  <c r="R205" i="2"/>
  <c r="T205" i="2" s="1"/>
  <c r="R41" i="2"/>
  <c r="T41" i="2" s="1"/>
  <c r="R53" i="2"/>
  <c r="S53" i="2" s="1"/>
  <c r="R22" i="2"/>
  <c r="T22" i="2" s="1"/>
  <c r="R284" i="2"/>
  <c r="T284" i="2" s="1"/>
  <c r="R92" i="2"/>
  <c r="T92" i="2" s="1"/>
  <c r="R208" i="2"/>
  <c r="S208" i="2" s="1"/>
  <c r="R134" i="2"/>
  <c r="S134" i="2" s="1"/>
  <c r="R108" i="2"/>
  <c r="S108" i="2" s="1"/>
  <c r="R63" i="2"/>
  <c r="S63" i="2" s="1"/>
  <c r="T139" i="2"/>
  <c r="R26" i="2"/>
  <c r="S26" i="2" s="1"/>
  <c r="R106" i="2"/>
  <c r="S106" i="2" s="1"/>
  <c r="R125" i="2"/>
  <c r="S125" i="2" s="1"/>
  <c r="R46" i="2"/>
  <c r="S46" i="2" s="1"/>
  <c r="R84" i="2"/>
  <c r="S84" i="2" s="1"/>
  <c r="R55" i="2"/>
  <c r="S55" i="2" s="1"/>
  <c r="R120" i="2"/>
  <c r="S120" i="2" s="1"/>
  <c r="R166" i="2"/>
  <c r="S166" i="2" s="1"/>
  <c r="R188" i="2"/>
  <c r="S188" i="2" s="1"/>
  <c r="R168" i="2"/>
  <c r="S168" i="2" s="1"/>
  <c r="R211" i="2"/>
  <c r="S211" i="2" s="1"/>
  <c r="R60" i="2"/>
  <c r="S60" i="2" s="1"/>
  <c r="R62" i="2"/>
  <c r="S62" i="2" s="1"/>
  <c r="R219" i="2"/>
  <c r="T219" i="2" s="1"/>
  <c r="R151" i="2"/>
  <c r="T151" i="2" s="1"/>
  <c r="R33" i="2"/>
  <c r="T33" i="2" s="1"/>
  <c r="R174" i="2"/>
  <c r="T174" i="2" s="1"/>
  <c r="R281" i="2"/>
  <c r="T281" i="2" s="1"/>
  <c r="R282" i="2"/>
  <c r="T282" i="2" s="1"/>
  <c r="R218" i="2"/>
  <c r="T218" i="2" s="1"/>
  <c r="R236" i="2"/>
  <c r="T236" i="2" s="1"/>
  <c r="R76" i="2"/>
  <c r="S76" i="2" s="1"/>
  <c r="R93" i="2"/>
  <c r="T93" i="2" s="1"/>
  <c r="R283" i="2"/>
  <c r="S283" i="2" s="1"/>
  <c r="R65" i="2"/>
  <c r="T65" i="2" s="1"/>
  <c r="R231" i="2"/>
  <c r="T231" i="2" s="1"/>
  <c r="R141" i="2"/>
  <c r="T141" i="2" s="1"/>
  <c r="R118" i="2"/>
  <c r="R42" i="2"/>
  <c r="T42" i="2" s="1"/>
  <c r="R215" i="2"/>
  <c r="S215" i="2" s="1"/>
  <c r="R171" i="2"/>
  <c r="T171" i="2" s="1"/>
  <c r="R21" i="2"/>
  <c r="S21" i="2" s="1"/>
  <c r="R212" i="2"/>
  <c r="T212" i="2" s="1"/>
  <c r="R111" i="2"/>
  <c r="T111" i="2" s="1"/>
  <c r="R50" i="2"/>
  <c r="T50" i="2" s="1"/>
  <c r="R240" i="2"/>
  <c r="T240" i="2" s="1"/>
  <c r="R138" i="2"/>
  <c r="T138" i="2" s="1"/>
  <c r="R273" i="2"/>
  <c r="T273" i="2" s="1"/>
  <c r="R288" i="2"/>
  <c r="T288" i="2" s="1"/>
  <c r="R238" i="2"/>
  <c r="S238" i="2" s="1"/>
  <c r="R159" i="2"/>
  <c r="T159" i="2" s="1"/>
  <c r="R167" i="2"/>
  <c r="T167" i="2" s="1"/>
  <c r="R49" i="2"/>
  <c r="T49" i="2" s="1"/>
  <c r="R90" i="2"/>
  <c r="T90" i="2" s="1"/>
  <c r="R180" i="2"/>
  <c r="T180" i="2" s="1"/>
  <c r="R144" i="2"/>
  <c r="S144" i="2" s="1"/>
  <c r="R43" i="2"/>
  <c r="T43" i="2" s="1"/>
  <c r="R94" i="2"/>
  <c r="T94" i="2" s="1"/>
  <c r="R142" i="2"/>
  <c r="T142" i="2" s="1"/>
  <c r="R147" i="2"/>
  <c r="T147" i="2" s="1"/>
  <c r="R133" i="2"/>
  <c r="S133" i="2" s="1"/>
  <c r="R234" i="2"/>
  <c r="T234" i="2" s="1"/>
  <c r="R255" i="2"/>
  <c r="T255" i="2" s="1"/>
  <c r="R173" i="2"/>
  <c r="T173" i="2" s="1"/>
  <c r="R14" i="2"/>
  <c r="T14" i="2" s="1"/>
  <c r="R184" i="2"/>
  <c r="R143" i="2"/>
  <c r="S143" i="2" s="1"/>
  <c r="R51" i="2"/>
  <c r="S51" i="2" s="1"/>
  <c r="R91" i="2"/>
  <c r="S91" i="2" s="1"/>
  <c r="R160" i="2"/>
  <c r="S160" i="2" s="1"/>
  <c r="R200" i="2"/>
  <c r="R11" i="2"/>
  <c r="R25" i="2"/>
  <c r="S25" i="2" s="1"/>
  <c r="R131" i="2"/>
  <c r="R20" i="2"/>
  <c r="R72" i="2"/>
  <c r="R232" i="2"/>
  <c r="S232" i="2" s="1"/>
  <c r="R194" i="2"/>
  <c r="R256" i="2"/>
  <c r="R198" i="2"/>
  <c r="R271" i="2"/>
  <c r="R140" i="2"/>
  <c r="R197" i="2"/>
  <c r="R15" i="2"/>
  <c r="R176" i="2"/>
  <c r="S176" i="2" s="1"/>
  <c r="R257" i="2"/>
  <c r="R244" i="2"/>
  <c r="T244" i="2" s="1"/>
  <c r="R262" i="2"/>
  <c r="R261" i="2"/>
  <c r="T261" i="2" s="1"/>
  <c r="R277" i="2"/>
  <c r="R75" i="2"/>
  <c r="S75" i="2" s="1"/>
  <c r="R28" i="2"/>
  <c r="T28" i="2" s="1"/>
  <c r="R158" i="2"/>
  <c r="T158" i="2" s="1"/>
  <c r="R196" i="2"/>
  <c r="T196" i="2" s="1"/>
  <c r="R119" i="2"/>
  <c r="T119" i="2" s="1"/>
  <c r="R241" i="2"/>
  <c r="T241" i="2" s="1"/>
  <c r="R19" i="2"/>
  <c r="S19" i="2" s="1"/>
  <c r="S223" i="2"/>
  <c r="R88" i="2"/>
  <c r="T88" i="2" s="1"/>
  <c r="R267" i="2"/>
  <c r="T267" i="2" s="1"/>
  <c r="R279" i="2"/>
  <c r="T279" i="2" s="1"/>
  <c r="R242" i="2"/>
  <c r="T242" i="2" s="1"/>
  <c r="R98" i="2"/>
  <c r="T98" i="2" s="1"/>
  <c r="R272" i="2"/>
  <c r="T272" i="2" s="1"/>
  <c r="R179" i="2"/>
  <c r="T179" i="2" s="1"/>
  <c r="R260" i="2"/>
  <c r="T260" i="2" s="1"/>
  <c r="R286" i="2"/>
  <c r="T286" i="2" s="1"/>
  <c r="T193" i="2"/>
  <c r="R81" i="2"/>
  <c r="R77" i="2"/>
  <c r="R24" i="2"/>
  <c r="R164" i="2"/>
  <c r="R251" i="2"/>
  <c r="R178" i="2"/>
  <c r="R129" i="2"/>
  <c r="R105" i="2"/>
  <c r="R39" i="2"/>
  <c r="R122" i="2"/>
  <c r="R71" i="2"/>
  <c r="T16" i="2" l="1"/>
  <c r="T152" i="2"/>
  <c r="T163" i="2"/>
  <c r="T66" i="2"/>
  <c r="T38" i="2"/>
  <c r="T70" i="2"/>
  <c r="T287" i="2"/>
  <c r="T166" i="2"/>
  <c r="T228" i="2"/>
  <c r="T143" i="2"/>
  <c r="T248" i="2"/>
  <c r="T95" i="2"/>
  <c r="T112" i="2"/>
  <c r="T53" i="2"/>
  <c r="T269" i="2"/>
  <c r="T124" i="2"/>
  <c r="T237" i="2"/>
  <c r="T46" i="2"/>
  <c r="T283" i="2"/>
  <c r="T73" i="2"/>
  <c r="T36" i="2"/>
  <c r="T79" i="2"/>
  <c r="S48" i="2"/>
  <c r="T233" i="2"/>
  <c r="T96" i="2"/>
  <c r="S290" i="2"/>
  <c r="T32" i="2"/>
  <c r="T75" i="2"/>
  <c r="T91" i="2"/>
  <c r="T133" i="2"/>
  <c r="T209" i="2"/>
  <c r="T59" i="2"/>
  <c r="T245" i="2"/>
  <c r="T293" i="2"/>
  <c r="T62" i="2"/>
  <c r="T58" i="2"/>
  <c r="T232" i="2"/>
  <c r="T134" i="2"/>
  <c r="T230" i="2"/>
  <c r="T128" i="2"/>
  <c r="T149" i="2"/>
  <c r="T189" i="2"/>
  <c r="T292" i="2"/>
  <c r="T60" i="2"/>
  <c r="T74" i="2"/>
  <c r="T55" i="2"/>
  <c r="T132" i="2"/>
  <c r="T100" i="2"/>
  <c r="T206" i="2"/>
  <c r="T246" i="2"/>
  <c r="T85" i="2"/>
  <c r="T127" i="2"/>
  <c r="T175" i="2"/>
  <c r="T154" i="2"/>
  <c r="T110" i="2"/>
  <c r="T185" i="2"/>
  <c r="S109" i="2"/>
  <c r="T125" i="2"/>
  <c r="T63" i="2"/>
  <c r="T78" i="2"/>
  <c r="T276" i="2"/>
  <c r="T115" i="2"/>
  <c r="T176" i="2"/>
  <c r="T25" i="2"/>
  <c r="T99" i="2"/>
  <c r="T201" i="2"/>
  <c r="T83" i="2"/>
  <c r="T47" i="2"/>
  <c r="T44" i="2"/>
  <c r="T207" i="2"/>
  <c r="T224" i="2"/>
  <c r="S289" i="2"/>
  <c r="T54" i="2"/>
  <c r="T211" i="2"/>
  <c r="T34" i="2"/>
  <c r="T213" i="2"/>
  <c r="T27" i="2"/>
  <c r="T259" i="2"/>
  <c r="T19" i="2"/>
  <c r="T229" i="2"/>
  <c r="T137" i="2"/>
  <c r="T108" i="2"/>
  <c r="T208" i="2"/>
  <c r="S65" i="2"/>
  <c r="S93" i="2"/>
  <c r="S236" i="2"/>
  <c r="S282" i="2"/>
  <c r="S174" i="2"/>
  <c r="S203" i="2"/>
  <c r="S216" i="2"/>
  <c r="S221" i="2"/>
  <c r="S187" i="2"/>
  <c r="S190" i="2"/>
  <c r="S136" i="2"/>
  <c r="S104" i="2"/>
  <c r="S270" i="2"/>
  <c r="S172" i="2"/>
  <c r="T168" i="2"/>
  <c r="T106" i="2"/>
  <c r="T21" i="2"/>
  <c r="T76" i="2"/>
  <c r="T225" i="2"/>
  <c r="S244" i="2"/>
  <c r="S231" i="2"/>
  <c r="S218" i="2"/>
  <c r="S281" i="2"/>
  <c r="S33" i="2"/>
  <c r="S222" i="2"/>
  <c r="S199" i="2"/>
  <c r="S170" i="2"/>
  <c r="S87" i="2"/>
  <c r="S13" i="2"/>
  <c r="S204" i="2"/>
  <c r="S45" i="2"/>
  <c r="S217" i="2"/>
  <c r="S239" i="2"/>
  <c r="S57" i="2"/>
  <c r="T26" i="2"/>
  <c r="T238" i="2"/>
  <c r="T215" i="2"/>
  <c r="S241" i="2"/>
  <c r="S196" i="2"/>
  <c r="S28" i="2"/>
  <c r="S173" i="2"/>
  <c r="S142" i="2"/>
  <c r="S43" i="2"/>
  <c r="S180" i="2"/>
  <c r="S49" i="2"/>
  <c r="S159" i="2"/>
  <c r="S288" i="2"/>
  <c r="S138" i="2"/>
  <c r="S50" i="2"/>
  <c r="S212" i="2"/>
  <c r="S171" i="2"/>
  <c r="S42" i="2"/>
  <c r="T69" i="2"/>
  <c r="S18" i="2"/>
  <c r="S157" i="2"/>
  <c r="S145" i="2"/>
  <c r="S258" i="2"/>
  <c r="S268" i="2"/>
  <c r="S86" i="2"/>
  <c r="S192" i="2"/>
  <c r="S235" i="2"/>
  <c r="T188" i="2"/>
  <c r="T120" i="2"/>
  <c r="T84" i="2"/>
  <c r="T153" i="2"/>
  <c r="T160" i="2"/>
  <c r="T144" i="2"/>
  <c r="S119" i="2"/>
  <c r="S158" i="2"/>
  <c r="S14" i="2"/>
  <c r="S255" i="2"/>
  <c r="S234" i="2"/>
  <c r="S147" i="2"/>
  <c r="S94" i="2"/>
  <c r="S90" i="2"/>
  <c r="S167" i="2"/>
  <c r="S273" i="2"/>
  <c r="S240" i="2"/>
  <c r="S111" i="2"/>
  <c r="T183" i="2"/>
  <c r="S97" i="2"/>
  <c r="S250" i="2"/>
  <c r="S265" i="2"/>
  <c r="S56" i="2"/>
  <c r="S80" i="2"/>
  <c r="S294" i="2"/>
  <c r="S17" i="2"/>
  <c r="S146" i="2"/>
  <c r="T105" i="2"/>
  <c r="S105" i="2"/>
  <c r="T11" i="2"/>
  <c r="S11" i="2"/>
  <c r="T71" i="2"/>
  <c r="S71" i="2"/>
  <c r="T129" i="2"/>
  <c r="S129" i="2"/>
  <c r="S260" i="2"/>
  <c r="S272" i="2"/>
  <c r="S242" i="2"/>
  <c r="S267" i="2"/>
  <c r="S261" i="2"/>
  <c r="T197" i="2"/>
  <c r="S197" i="2"/>
  <c r="T256" i="2"/>
  <c r="S256" i="2"/>
  <c r="T20" i="2"/>
  <c r="S20" i="2"/>
  <c r="T200" i="2"/>
  <c r="S200" i="2"/>
  <c r="T122" i="2"/>
  <c r="S122" i="2"/>
  <c r="T24" i="2"/>
  <c r="S24" i="2"/>
  <c r="T140" i="2"/>
  <c r="S140" i="2"/>
  <c r="T184" i="2"/>
  <c r="S184" i="2"/>
  <c r="T178" i="2"/>
  <c r="S178" i="2"/>
  <c r="T81" i="2"/>
  <c r="S81" i="2"/>
  <c r="T257" i="2"/>
  <c r="S257" i="2"/>
  <c r="T194" i="2"/>
  <c r="S194" i="2"/>
  <c r="T131" i="2"/>
  <c r="S131" i="2"/>
  <c r="T39" i="2"/>
  <c r="S39" i="2"/>
  <c r="T251" i="2"/>
  <c r="S251" i="2"/>
  <c r="T51" i="2"/>
  <c r="S286" i="2"/>
  <c r="S179" i="2"/>
  <c r="S98" i="2"/>
  <c r="S279" i="2"/>
  <c r="S88" i="2"/>
  <c r="T262" i="2"/>
  <c r="S262" i="2"/>
  <c r="T271" i="2"/>
  <c r="S271" i="2"/>
  <c r="T164" i="2"/>
  <c r="S164" i="2"/>
  <c r="T77" i="2"/>
  <c r="S77" i="2"/>
  <c r="T277" i="2"/>
  <c r="S277" i="2"/>
  <c r="T15" i="2"/>
  <c r="S15" i="2"/>
  <c r="T198" i="2"/>
  <c r="S198" i="2"/>
  <c r="T72" i="2"/>
  <c r="S72" i="2"/>
  <c r="T118" i="2"/>
  <c r="S118" i="2"/>
  <c r="S151" i="2"/>
  <c r="S92" i="2"/>
  <c r="S22" i="2"/>
  <c r="S41" i="2"/>
  <c r="S29" i="2"/>
  <c r="S291" i="2"/>
  <c r="S103" i="2"/>
  <c r="S280" i="2"/>
  <c r="S107" i="2"/>
  <c r="S89" i="2"/>
  <c r="S30" i="2"/>
  <c r="S254" i="2"/>
  <c r="S202" i="2"/>
  <c r="S31" i="2"/>
  <c r="S102" i="2"/>
  <c r="S274" i="2"/>
  <c r="S150" i="2"/>
  <c r="S161" i="2"/>
  <c r="S67" i="2"/>
  <c r="S40" i="2"/>
  <c r="S266" i="2"/>
  <c r="S101" i="2"/>
  <c r="S156" i="2"/>
  <c r="S126" i="2"/>
  <c r="S113" i="2"/>
  <c r="S278" i="2"/>
  <c r="S61" i="2"/>
  <c r="S155" i="2"/>
  <c r="S135" i="2"/>
  <c r="S214" i="2"/>
  <c r="S177" i="2"/>
  <c r="S226" i="2"/>
  <c r="T37" i="2"/>
  <c r="S141" i="2"/>
  <c r="S219" i="2"/>
  <c r="S284" i="2"/>
  <c r="S205" i="2"/>
  <c r="S191" i="2"/>
  <c r="S252" i="2"/>
  <c r="S195" i="2"/>
  <c r="S264" i="2"/>
  <c r="S64" i="2"/>
  <c r="S148" i="2"/>
  <c r="S181" i="2"/>
  <c r="S68" i="2"/>
  <c r="S165" i="2"/>
  <c r="S227" i="2"/>
  <c r="S247" i="2"/>
  <c r="S243" i="2"/>
  <c r="S220" i="2"/>
  <c r="S117" i="2"/>
  <c r="S121" i="2"/>
  <c r="S275" i="2"/>
  <c r="S116" i="2"/>
  <c r="S130" i="2"/>
  <c r="S210" i="2"/>
  <c r="S52" i="2"/>
  <c r="S263" i="2"/>
  <c r="S169" i="2"/>
  <c r="S285" i="2"/>
  <c r="S186" i="2"/>
  <c r="S253" i="2"/>
  <c r="S23" i="2"/>
  <c r="S182" i="2"/>
  <c r="S249" i="2"/>
  <c r="S114" i="2"/>
  <c r="S82" i="2"/>
  <c r="S162" i="2"/>
  <c r="E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DJILALI</author>
  </authors>
  <commentList>
    <comment ref="L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20%</t>
        </r>
        <r>
          <rPr>
            <sz val="9"/>
            <color indexed="81"/>
            <rFont val="Tahoma"/>
            <family val="2"/>
          </rPr>
          <t xml:space="preserve"> Si Niveau de risque&gt;= 5</t>
        </r>
      </text>
    </comment>
    <comment ref="L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18% </t>
        </r>
        <r>
          <rPr>
            <sz val="9"/>
            <color indexed="81"/>
            <rFont val="Tahoma"/>
            <family val="2"/>
          </rPr>
          <t xml:space="preserve">Si Niveau de risque &gt; 6
</t>
        </r>
        <r>
          <rPr>
            <b/>
            <sz val="9"/>
            <color indexed="81"/>
            <rFont val="Tahoma"/>
            <family val="2"/>
          </rPr>
          <t xml:space="preserve">14% </t>
        </r>
        <r>
          <rPr>
            <sz val="9"/>
            <color indexed="81"/>
            <rFont val="Tahoma"/>
            <family val="2"/>
          </rPr>
          <t>Si Niveau de risque &gt; 2</t>
        </r>
      </text>
    </comment>
    <comment ref="L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20% </t>
        </r>
        <r>
          <rPr>
            <sz val="9"/>
            <color indexed="81"/>
            <rFont val="Tahoma"/>
            <family val="2"/>
          </rPr>
          <t>Si Anciennete &gt;= 15
et Niveau de risque &gt;=3</t>
        </r>
      </text>
    </comment>
    <comment ref="T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 Brut - Charges</t>
        </r>
      </text>
    </comment>
  </commentList>
</comments>
</file>

<file path=xl/sharedStrings.xml><?xml version="1.0" encoding="utf-8"?>
<sst xmlns="http://schemas.openxmlformats.org/spreadsheetml/2006/main" count="2229" uniqueCount="598">
  <si>
    <t>USA</t>
  </si>
  <si>
    <t>Espagne</t>
  </si>
  <si>
    <t>France</t>
  </si>
  <si>
    <t>Angleterre</t>
  </si>
  <si>
    <t>Allemagne</t>
  </si>
  <si>
    <t>CA NET</t>
  </si>
  <si>
    <t>Moyenne CA</t>
  </si>
  <si>
    <t>Maximum CA</t>
  </si>
  <si>
    <t>Minimum CA</t>
  </si>
  <si>
    <t>taux prime 1</t>
  </si>
  <si>
    <t>taux prime 2</t>
  </si>
  <si>
    <t>Frais 10%</t>
  </si>
  <si>
    <t>DATE DU JOUR</t>
  </si>
  <si>
    <t>Nombre employés/Direction</t>
  </si>
  <si>
    <t>Masse salariale/Direction</t>
  </si>
  <si>
    <t>NOM</t>
  </si>
  <si>
    <t>PRENOM</t>
  </si>
  <si>
    <t>DIRECTION</t>
  </si>
  <si>
    <t>SITE</t>
  </si>
  <si>
    <t>Aline</t>
  </si>
  <si>
    <t>CCS AGL</t>
  </si>
  <si>
    <t>Lille</t>
  </si>
  <si>
    <t>femme</t>
  </si>
  <si>
    <t>Alain</t>
  </si>
  <si>
    <t>homme</t>
  </si>
  <si>
    <t>Jean-Marc</t>
  </si>
  <si>
    <t>Brigitte</t>
  </si>
  <si>
    <t>CFS CO</t>
  </si>
  <si>
    <t>Nice</t>
  </si>
  <si>
    <t>Marie-France</t>
  </si>
  <si>
    <t>CCS DXO</t>
  </si>
  <si>
    <t>Ginette</t>
  </si>
  <si>
    <t>Janine</t>
  </si>
  <si>
    <t>CFS ONF</t>
  </si>
  <si>
    <t>Margaret</t>
  </si>
  <si>
    <t>CFS FSC</t>
  </si>
  <si>
    <t>Arlette</t>
  </si>
  <si>
    <t>Isabelle</t>
  </si>
  <si>
    <t>CFS AG</t>
  </si>
  <si>
    <t>Jeanine</t>
  </si>
  <si>
    <t>Elisabeth</t>
  </si>
  <si>
    <t>Giséle</t>
  </si>
  <si>
    <t>Bernadette</t>
  </si>
  <si>
    <t>Claudie</t>
  </si>
  <si>
    <t>Marie-Reine</t>
  </si>
  <si>
    <t>Ghislaine</t>
  </si>
  <si>
    <t>Géneviéve</t>
  </si>
  <si>
    <t>Françoise</t>
  </si>
  <si>
    <t>Jocelyne</t>
  </si>
  <si>
    <t>Christine</t>
  </si>
  <si>
    <t>Annick</t>
  </si>
  <si>
    <t>Anne-Marie</t>
  </si>
  <si>
    <t>Ingrid</t>
  </si>
  <si>
    <t>Chantal</t>
  </si>
  <si>
    <t>Marie-Louise</t>
  </si>
  <si>
    <t>Denis</t>
  </si>
  <si>
    <t>Katherine</t>
  </si>
  <si>
    <t>Josselaine</t>
  </si>
  <si>
    <t>Claudine</t>
  </si>
  <si>
    <t>Huguette</t>
  </si>
  <si>
    <t>Sophie</t>
  </si>
  <si>
    <t>Annie</t>
  </si>
  <si>
    <t>Dany</t>
  </si>
  <si>
    <t>Marie-Claude</t>
  </si>
  <si>
    <t>Danielle</t>
  </si>
  <si>
    <t>Ghyslaine</t>
  </si>
  <si>
    <t>Magdeleine</t>
  </si>
  <si>
    <t>Hervé</t>
  </si>
  <si>
    <t>Dominique</t>
  </si>
  <si>
    <t>Armelle</t>
  </si>
  <si>
    <t>Catherine</t>
  </si>
  <si>
    <t>Franca</t>
  </si>
  <si>
    <t>Marie-Hélène</t>
  </si>
  <si>
    <t>SNPO</t>
  </si>
  <si>
    <t>Juliette</t>
  </si>
  <si>
    <t>Claude</t>
  </si>
  <si>
    <t>Eliane</t>
  </si>
  <si>
    <t>Madeleine</t>
  </si>
  <si>
    <t>Denise</t>
  </si>
  <si>
    <t>Christiane</t>
  </si>
  <si>
    <t>Anne</t>
  </si>
  <si>
    <t>CFS CHE</t>
  </si>
  <si>
    <t>Jacqueline</t>
  </si>
  <si>
    <t>Evelyne</t>
  </si>
  <si>
    <t>Jeanne-Marie</t>
  </si>
  <si>
    <t>Claudette</t>
  </si>
  <si>
    <t>Josette</t>
  </si>
  <si>
    <t>Marie-Jeanne</t>
  </si>
  <si>
    <t>Marie-Josée</t>
  </si>
  <si>
    <t>Colette</t>
  </si>
  <si>
    <t>Georgette</t>
  </si>
  <si>
    <t>Henriette</t>
  </si>
  <si>
    <t>Cécile</t>
  </si>
  <si>
    <t>CFS</t>
  </si>
  <si>
    <t>Marie-Claire</t>
  </si>
  <si>
    <t>Joelle</t>
  </si>
  <si>
    <t>Lydia</t>
  </si>
  <si>
    <t>Janick</t>
  </si>
  <si>
    <t>Monique</t>
  </si>
  <si>
    <t>Marie-José</t>
  </si>
  <si>
    <t>Liliane</t>
  </si>
  <si>
    <t>Henri</t>
  </si>
  <si>
    <t>Jean-Pierre</t>
  </si>
  <si>
    <t>Gérard</t>
  </si>
  <si>
    <t>Jean</t>
  </si>
  <si>
    <t>Jacques</t>
  </si>
  <si>
    <t>Emmanuel</t>
  </si>
  <si>
    <t>Guy</t>
  </si>
  <si>
    <t>René</t>
  </si>
  <si>
    <t>Jean-Paul</t>
  </si>
  <si>
    <t>Fabien</t>
  </si>
  <si>
    <t>Gilbert</t>
  </si>
  <si>
    <t>Louis</t>
  </si>
  <si>
    <t>Christian</t>
  </si>
  <si>
    <t>Hubert</t>
  </si>
  <si>
    <t>Jean-Luc</t>
  </si>
  <si>
    <t>Jean-François</t>
  </si>
  <si>
    <t>Jean-Jacques</t>
  </si>
  <si>
    <t>Didier</t>
  </si>
  <si>
    <t>Daniel</t>
  </si>
  <si>
    <t>André</t>
  </si>
  <si>
    <t>Bernard</t>
  </si>
  <si>
    <t>Francis</t>
  </si>
  <si>
    <t>Jean-Claude</t>
  </si>
  <si>
    <t>Marcel</t>
  </si>
  <si>
    <t>Laurent</t>
  </si>
  <si>
    <t>Franz</t>
  </si>
  <si>
    <t>Joël</t>
  </si>
  <si>
    <t>Georges</t>
  </si>
  <si>
    <t>Loïc</t>
  </si>
  <si>
    <t>Huong</t>
  </si>
  <si>
    <t>Jean-Louis</t>
  </si>
  <si>
    <t>Fabrice</t>
  </si>
  <si>
    <t>Luc</t>
  </si>
  <si>
    <t>François</t>
  </si>
  <si>
    <t>Fred</t>
  </si>
  <si>
    <t>Myriam</t>
  </si>
  <si>
    <t>Paris</t>
  </si>
  <si>
    <t>Maryse</t>
  </si>
  <si>
    <t>Paule</t>
  </si>
  <si>
    <t>Michele</t>
  </si>
  <si>
    <t>Nadège</t>
  </si>
  <si>
    <t>Micheline</t>
  </si>
  <si>
    <t>Martine</t>
  </si>
  <si>
    <t>Marie-Rose</t>
  </si>
  <si>
    <t>AFO</t>
  </si>
  <si>
    <t>Nicole</t>
  </si>
  <si>
    <t>Marie-Thérése</t>
  </si>
  <si>
    <t>Sylvanna</t>
  </si>
  <si>
    <t>CCS OGT</t>
  </si>
  <si>
    <t>Nadine</t>
  </si>
  <si>
    <t>Roseline</t>
  </si>
  <si>
    <t>Patricia</t>
  </si>
  <si>
    <t>Mireille</t>
  </si>
  <si>
    <t>Simone</t>
  </si>
  <si>
    <t>Suzanne</t>
  </si>
  <si>
    <t>Sylvie</t>
  </si>
  <si>
    <t>Michelle</t>
  </si>
  <si>
    <t>Odette</t>
  </si>
  <si>
    <t>Pierrette</t>
  </si>
  <si>
    <t>Louisette</t>
  </si>
  <si>
    <t>Marie-Cecile</t>
  </si>
  <si>
    <t>Rolande</t>
  </si>
  <si>
    <t>Thérése</t>
  </si>
  <si>
    <t>Marielle</t>
  </si>
  <si>
    <t>Marie-Marthe</t>
  </si>
  <si>
    <t>Raymonde</t>
  </si>
  <si>
    <t>Nathalie</t>
  </si>
  <si>
    <t>Marthe</t>
  </si>
  <si>
    <t>Adrienne</t>
  </si>
  <si>
    <t>Marie-Paule</t>
  </si>
  <si>
    <t>Paul</t>
  </si>
  <si>
    <t>Stéphane</t>
  </si>
  <si>
    <t>Nicolas</t>
  </si>
  <si>
    <t>Pascal</t>
  </si>
  <si>
    <t>Roger</t>
  </si>
  <si>
    <t>Thierry</t>
  </si>
  <si>
    <t>Martin</t>
  </si>
  <si>
    <t>Michel</t>
  </si>
  <si>
    <t>Samuel</t>
  </si>
  <si>
    <t>Philippe</t>
  </si>
  <si>
    <t>Pierre</t>
  </si>
  <si>
    <t>Moïse</t>
  </si>
  <si>
    <t>Olivier</t>
  </si>
  <si>
    <t>Patrick</t>
  </si>
  <si>
    <t>Pasquale</t>
  </si>
  <si>
    <t>Robert</t>
  </si>
  <si>
    <t>Régis</t>
  </si>
  <si>
    <t>Sylvain</t>
  </si>
  <si>
    <t>Viviane</t>
  </si>
  <si>
    <t>CCS DPO</t>
  </si>
  <si>
    <t>Strasbourg</t>
  </si>
  <si>
    <t>Yolande</t>
  </si>
  <si>
    <t>ATB</t>
  </si>
  <si>
    <t>Yvette</t>
  </si>
  <si>
    <t>Véronique</t>
  </si>
  <si>
    <t>Victor</t>
  </si>
  <si>
    <t>Vincent</t>
  </si>
  <si>
    <t>Yvan</t>
  </si>
  <si>
    <t>William</t>
  </si>
  <si>
    <t>Capital</t>
  </si>
  <si>
    <t>taux</t>
  </si>
  <si>
    <t>durée</t>
  </si>
  <si>
    <t>Table 1 entrée</t>
  </si>
  <si>
    <t>FORMULE</t>
  </si>
  <si>
    <t>Table double entrée</t>
  </si>
  <si>
    <t>Valeur Cible</t>
  </si>
  <si>
    <t>Formule</t>
  </si>
  <si>
    <t>Données</t>
  </si>
  <si>
    <t>Solveur</t>
  </si>
  <si>
    <t>SCIENCES</t>
  </si>
  <si>
    <t>HISTOIRE</t>
  </si>
  <si>
    <t>GEOGRAPHIE</t>
  </si>
  <si>
    <t>FRANCAIS</t>
  </si>
  <si>
    <t>ANGLAIS</t>
  </si>
  <si>
    <t>PHYSIQUE</t>
  </si>
  <si>
    <t>MATHEMATIQUE</t>
  </si>
  <si>
    <t>SPORT</t>
  </si>
  <si>
    <t>Moyenne</t>
  </si>
  <si>
    <t>entre 7 et 13</t>
  </si>
  <si>
    <t>entre 6 et 14</t>
  </si>
  <si>
    <t>entre 8 et 15</t>
  </si>
  <si>
    <t>entre 4 et 12</t>
  </si>
  <si>
    <t>entre 10 et 16</t>
  </si>
  <si>
    <t>entre 12 et 17</t>
  </si>
  <si>
    <t>Contraintes</t>
  </si>
  <si>
    <t>Matières</t>
  </si>
  <si>
    <t>Notes</t>
  </si>
  <si>
    <t>Date du jour : le 03 décembre 2004</t>
  </si>
  <si>
    <t>TOTAL CA / Trim</t>
  </si>
  <si>
    <t>capital</t>
  </si>
  <si>
    <t>PERIODE</t>
  </si>
  <si>
    <t>remboursements</t>
  </si>
  <si>
    <t>interets</t>
  </si>
  <si>
    <t>mensualités</t>
  </si>
  <si>
    <t>reste dû</t>
  </si>
  <si>
    <t>Nombres d'unites</t>
  </si>
  <si>
    <t>coût de production</t>
  </si>
  <si>
    <t>CHIFFRE D'AFFAIRE</t>
  </si>
  <si>
    <t>BENEFICE</t>
  </si>
  <si>
    <t>Prime 1</t>
  </si>
  <si>
    <t>Prime 2</t>
  </si>
  <si>
    <t>Prime 3</t>
  </si>
  <si>
    <t>CHARGES SALARIALES</t>
  </si>
  <si>
    <t>SALAIRES BRUT</t>
  </si>
  <si>
    <t>SALAIRES NET</t>
  </si>
  <si>
    <t>SALAIRES BASE</t>
  </si>
  <si>
    <t>AGES</t>
  </si>
  <si>
    <t>ANCIENNETES</t>
  </si>
  <si>
    <t>SEXE</t>
  </si>
  <si>
    <t>DATE NAISSANCE</t>
  </si>
  <si>
    <t>NB ENFANTS</t>
  </si>
  <si>
    <t>AUTRES CRITERES</t>
  </si>
  <si>
    <t>DATE D'ENTREE</t>
  </si>
  <si>
    <t>PRIME 1</t>
  </si>
  <si>
    <t>PRIME 2</t>
  </si>
  <si>
    <t>PRIME 3</t>
  </si>
  <si>
    <t>N°</t>
  </si>
  <si>
    <t>ABENHAÏM</t>
  </si>
  <si>
    <t>ADAMO</t>
  </si>
  <si>
    <t>AMARA</t>
  </si>
  <si>
    <t>AMELLAL</t>
  </si>
  <si>
    <t>AZRIA</t>
  </si>
  <si>
    <t>BAH</t>
  </si>
  <si>
    <t>BARNAUD</t>
  </si>
  <si>
    <t>BASS</t>
  </si>
  <si>
    <t>BAUDET</t>
  </si>
  <si>
    <t>BEAUMIER</t>
  </si>
  <si>
    <t>BENSIMHON</t>
  </si>
  <si>
    <t>BENSIMON</t>
  </si>
  <si>
    <t>BERDUGO</t>
  </si>
  <si>
    <t>BERTOLO</t>
  </si>
  <si>
    <t>BERTRAND</t>
  </si>
  <si>
    <t>BINET</t>
  </si>
  <si>
    <t>BLANCHOT</t>
  </si>
  <si>
    <t>BONNAY</t>
  </si>
  <si>
    <t>BOULLICAUD</t>
  </si>
  <si>
    <t>BOUSLAH</t>
  </si>
  <si>
    <t>BOUZCKAR</t>
  </si>
  <si>
    <t>BRON</t>
  </si>
  <si>
    <t>CAILLOT</t>
  </si>
  <si>
    <t>CALVET</t>
  </si>
  <si>
    <t>CHAMBLAS</t>
  </si>
  <si>
    <t>CHAVES</t>
  </si>
  <si>
    <t>CHEHMAT</t>
  </si>
  <si>
    <t>CHHUOR</t>
  </si>
  <si>
    <t>CHICHE</t>
  </si>
  <si>
    <t>CLAVERIE</t>
  </si>
  <si>
    <t>COMTE</t>
  </si>
  <si>
    <t>CORBET</t>
  </si>
  <si>
    <t>CRIÉ</t>
  </si>
  <si>
    <t>CUCIT</t>
  </si>
  <si>
    <t>CYMBALIST</t>
  </si>
  <si>
    <t>DEDIEU</t>
  </si>
  <si>
    <t>DEFRANCE</t>
  </si>
  <si>
    <t>DEGRENDEL</t>
  </si>
  <si>
    <t>DENIS</t>
  </si>
  <si>
    <t>DESHAYES</t>
  </si>
  <si>
    <t>D'HÉROUVILLE</t>
  </si>
  <si>
    <t>DUPRÉ</t>
  </si>
  <si>
    <t>DURAND</t>
  </si>
  <si>
    <t>DURAND-RENIER</t>
  </si>
  <si>
    <t>DUROC</t>
  </si>
  <si>
    <t>FABRE</t>
  </si>
  <si>
    <t>FALZON</t>
  </si>
  <si>
    <t>FARIDI</t>
  </si>
  <si>
    <t>FAUQUIER</t>
  </si>
  <si>
    <t>FAURE</t>
  </si>
  <si>
    <t>FEDON</t>
  </si>
  <si>
    <t>FILLEAU</t>
  </si>
  <si>
    <t>FITOUSSI</t>
  </si>
  <si>
    <t>FRENOIS</t>
  </si>
  <si>
    <t>FRETTE</t>
  </si>
  <si>
    <t>GARCIA</t>
  </si>
  <si>
    <t>GEIL</t>
  </si>
  <si>
    <t>GEORGET</t>
  </si>
  <si>
    <t>GHAFFAR</t>
  </si>
  <si>
    <t>GHIBAUDO</t>
  </si>
  <si>
    <t>GIRARD</t>
  </si>
  <si>
    <t>GIRAUDO</t>
  </si>
  <si>
    <t>GIRON</t>
  </si>
  <si>
    <t>GLYNATSIS</t>
  </si>
  <si>
    <t>GONDOUIN</t>
  </si>
  <si>
    <t>GUELT</t>
  </si>
  <si>
    <t>GUILLE</t>
  </si>
  <si>
    <t>GUTFREUND</t>
  </si>
  <si>
    <t>HARAULT</t>
  </si>
  <si>
    <t>HERMANT</t>
  </si>
  <si>
    <t>HEURAUX</t>
  </si>
  <si>
    <t>HUSETOWSKI</t>
  </si>
  <si>
    <t>IMMEUBLE</t>
  </si>
  <si>
    <t>KAC</t>
  </si>
  <si>
    <t>KARSENTY</t>
  </si>
  <si>
    <t>KILBURG</t>
  </si>
  <si>
    <t>KRIEF</t>
  </si>
  <si>
    <t>LACIRE</t>
  </si>
  <si>
    <t>LADD</t>
  </si>
  <si>
    <t>LAM</t>
  </si>
  <si>
    <t>LANLO</t>
  </si>
  <si>
    <t>LAUB</t>
  </si>
  <si>
    <t>LE BARBANCHON</t>
  </si>
  <si>
    <t>LE PREVOST</t>
  </si>
  <si>
    <t>LEDOUX</t>
  </si>
  <si>
    <t>LEFORT</t>
  </si>
  <si>
    <t>LEGRAND</t>
  </si>
  <si>
    <t>LEMAIRE</t>
  </si>
  <si>
    <t>LÉVY</t>
  </si>
  <si>
    <t>LOBJOY</t>
  </si>
  <si>
    <t>MARECHAL</t>
  </si>
  <si>
    <t>MARINIER</t>
  </si>
  <si>
    <t>MARQUEZ</t>
  </si>
  <si>
    <t>MARTAUD</t>
  </si>
  <si>
    <t>MARTI</t>
  </si>
  <si>
    <t>MARTIN</t>
  </si>
  <si>
    <t>MERCIER</t>
  </si>
  <si>
    <t>MESROBIAN</t>
  </si>
  <si>
    <t>MIANET</t>
  </si>
  <si>
    <t>MILLET</t>
  </si>
  <si>
    <t>MOINARD</t>
  </si>
  <si>
    <t>MONTFORT</t>
  </si>
  <si>
    <t>OBEL</t>
  </si>
  <si>
    <t>OCLOO</t>
  </si>
  <si>
    <t>PARTOUCHE</t>
  </si>
  <si>
    <t>PEDRO</t>
  </si>
  <si>
    <t>PERFETTO</t>
  </si>
  <si>
    <t>PESNOT</t>
  </si>
  <si>
    <t>PONTALIER</t>
  </si>
  <si>
    <t>POTRIQUET</t>
  </si>
  <si>
    <t>QUINTIN</t>
  </si>
  <si>
    <t>RAGEUL</t>
  </si>
  <si>
    <t>REBY-FAYARD</t>
  </si>
  <si>
    <t>REMUND</t>
  </si>
  <si>
    <t>RIEGERT</t>
  </si>
  <si>
    <t>ROBERT</t>
  </si>
  <si>
    <t>RODIER</t>
  </si>
  <si>
    <t>ROSSO</t>
  </si>
  <si>
    <t>ROULET</t>
  </si>
  <si>
    <t>SACCHET</t>
  </si>
  <si>
    <t>SARFATI</t>
  </si>
  <si>
    <t>SCHUSTER</t>
  </si>
  <si>
    <t>SENILLE</t>
  </si>
  <si>
    <t>SINSEAU</t>
  </si>
  <si>
    <t>SONG</t>
  </si>
  <si>
    <t>STOEFFLER</t>
  </si>
  <si>
    <t>SUON</t>
  </si>
  <si>
    <t>TAMBURRINI</t>
  </si>
  <si>
    <t>TAN</t>
  </si>
  <si>
    <t>THIAM</t>
  </si>
  <si>
    <t>THOQUENNE</t>
  </si>
  <si>
    <t>VANNAXAY</t>
  </si>
  <si>
    <t>VIAND</t>
  </si>
  <si>
    <t>ZANOTI</t>
  </si>
  <si>
    <t>ZAOUI</t>
  </si>
  <si>
    <t>ZENOU</t>
  </si>
  <si>
    <t>ZOUC</t>
  </si>
  <si>
    <t>PERSONNEL PRESENT</t>
  </si>
  <si>
    <t>Recherche employés</t>
  </si>
  <si>
    <t>NOM EMPLOYE</t>
  </si>
  <si>
    <t>SALAIRE MOYEN</t>
  </si>
  <si>
    <t>SALAIRE MAX</t>
  </si>
  <si>
    <t>SALAIRE MIN</t>
  </si>
  <si>
    <t>Niveau Risque</t>
  </si>
  <si>
    <t>DIR/SITE</t>
  </si>
  <si>
    <t>Vous</t>
  </si>
  <si>
    <t>Conjoint</t>
  </si>
  <si>
    <t>Personnes à charge</t>
  </si>
  <si>
    <t>Traitement et salaires</t>
  </si>
  <si>
    <t>Salaires</t>
  </si>
  <si>
    <t>Déduction 10% (max 77850)</t>
  </si>
  <si>
    <t>Déduction supplémentaire (max 20000)</t>
  </si>
  <si>
    <t>Reste net n°1</t>
  </si>
  <si>
    <t>Abattement 20% (max 142200)</t>
  </si>
  <si>
    <t>reste net n° 2</t>
  </si>
  <si>
    <t>Revenus de capitaux mobiliers</t>
  </si>
  <si>
    <t>Revenus brut global</t>
  </si>
  <si>
    <t>Charges à déduire du revenu</t>
  </si>
  <si>
    <t>Pensions</t>
  </si>
  <si>
    <t>Déductions diverses</t>
  </si>
  <si>
    <t>Revenus net global</t>
  </si>
  <si>
    <t>Nombre de parts</t>
  </si>
  <si>
    <t>Quotient familial</t>
  </si>
  <si>
    <t>taux d'imposition</t>
  </si>
  <si>
    <t>Déduction</t>
  </si>
  <si>
    <t>Impôt</t>
  </si>
  <si>
    <t>tot</t>
  </si>
  <si>
    <t>Déduction 10% (max 12000)</t>
  </si>
  <si>
    <t>STATISTIQUES MENSUELLES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</si>
  <si>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</si>
  <si>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</si>
  <si>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</si>
  <si>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</si>
  <si>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</si>
  <si>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</si>
  <si>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</si>
  <si>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</si>
  <si>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</si>
  <si>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</si>
  <si>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</si>
  <si>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</si>
  <si>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</si>
  <si>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Boutique 1</t>
  </si>
  <si>
    <t>Chocolats</t>
  </si>
  <si>
    <t>Caramels</t>
  </si>
  <si>
    <t>Pâtes de fruits</t>
  </si>
  <si>
    <t>Total Boutique 1</t>
  </si>
  <si>
    <t>Boutique 2</t>
  </si>
  <si>
    <t>Total Boutique 2</t>
  </si>
  <si>
    <t>Boutique 3</t>
  </si>
  <si>
    <t>Total Boutique 3</t>
  </si>
  <si>
    <t>Total général</t>
  </si>
  <si>
    <t>Capital emprunté</t>
  </si>
  <si>
    <t>Taux</t>
  </si>
  <si>
    <t>Durée</t>
  </si>
  <si>
    <t>Remboursement mensuel</t>
  </si>
  <si>
    <t>SALAIRES BRUTS</t>
  </si>
  <si>
    <t>COUT SALARIAL</t>
  </si>
  <si>
    <t>Date début</t>
  </si>
  <si>
    <t>Date fin</t>
  </si>
  <si>
    <t>Délai jours</t>
  </si>
  <si>
    <t>Délai JO</t>
  </si>
  <si>
    <t>Décaler en mois</t>
  </si>
  <si>
    <t>N° jour</t>
  </si>
  <si>
    <t>Brest</t>
  </si>
  <si>
    <t>MATRICULE</t>
  </si>
  <si>
    <t>ABENHAIM</t>
  </si>
  <si>
    <t>ABSCHEN</t>
  </si>
  <si>
    <t>AGAPOF</t>
  </si>
  <si>
    <t>ALEMBERT</t>
  </si>
  <si>
    <t>ANGONIN</t>
  </si>
  <si>
    <t>AZOURA</t>
  </si>
  <si>
    <t>BACH</t>
  </si>
  <si>
    <t>BARRACHINA</t>
  </si>
  <si>
    <t>BARRANDON</t>
  </si>
  <si>
    <t>BEAUDEAU</t>
  </si>
  <si>
    <t>BEDO</t>
  </si>
  <si>
    <t>BEETHOVEN</t>
  </si>
  <si>
    <t>BENHAMOU</t>
  </si>
  <si>
    <t>BÉRAUD</t>
  </si>
  <si>
    <t>BERVAL</t>
  </si>
  <si>
    <t>BIDAULT</t>
  </si>
  <si>
    <t>BLANC</t>
  </si>
  <si>
    <t>BOLLO</t>
  </si>
  <si>
    <t>BOUCHET</t>
  </si>
  <si>
    <t>BOULET</t>
  </si>
  <si>
    <t>BOUN</t>
  </si>
  <si>
    <t>BOURIN</t>
  </si>
  <si>
    <t>BOVERO</t>
  </si>
  <si>
    <t>BRELEUR</t>
  </si>
  <si>
    <t>BRUNET</t>
  </si>
  <si>
    <t>BSIRI</t>
  </si>
  <si>
    <t>CAPRON</t>
  </si>
  <si>
    <t>CARRERA</t>
  </si>
  <si>
    <t>CHARDON</t>
  </si>
  <si>
    <t>CHAUBEAU</t>
  </si>
  <si>
    <t>CHI</t>
  </si>
  <si>
    <t>CHIFFLET</t>
  </si>
  <si>
    <t>CHRISTOPHE</t>
  </si>
  <si>
    <t>COHEN</t>
  </si>
  <si>
    <t>COUDERC</t>
  </si>
  <si>
    <t>COUGET</t>
  </si>
  <si>
    <t>CROMBEZ</t>
  </si>
  <si>
    <t>DAMBSKI</t>
  </si>
  <si>
    <t>DANIEL</t>
  </si>
  <si>
    <t>DEAUCOURT</t>
  </si>
  <si>
    <t>DEIXONNE</t>
  </si>
  <si>
    <t>DELAMARRE</t>
  </si>
  <si>
    <t>DELUC</t>
  </si>
  <si>
    <t>DESROSES</t>
  </si>
  <si>
    <t>DESTAIN</t>
  </si>
  <si>
    <t>DI</t>
  </si>
  <si>
    <t>DINIC</t>
  </si>
  <si>
    <t>DONG</t>
  </si>
  <si>
    <t>DOUCOURE</t>
  </si>
  <si>
    <t>EL KAABI</t>
  </si>
  <si>
    <t>FAUCHEUX</t>
  </si>
  <si>
    <t>FAVRE</t>
  </si>
  <si>
    <t>FERNANDEZ</t>
  </si>
  <si>
    <t>FERRAND</t>
  </si>
  <si>
    <t>FOURNOL</t>
  </si>
  <si>
    <t>FRANÇOIS</t>
  </si>
  <si>
    <t>FRISA</t>
  </si>
  <si>
    <t>GENTIL</t>
  </si>
  <si>
    <t>GILLINGHAM</t>
  </si>
  <si>
    <t>GORZINSKY</t>
  </si>
  <si>
    <t>GOUILLON</t>
  </si>
  <si>
    <t>GOYER</t>
  </si>
  <si>
    <t>GRAIN</t>
  </si>
  <si>
    <t>GUITTON</t>
  </si>
  <si>
    <t>GUYOT</t>
  </si>
  <si>
    <t>HABRANT</t>
  </si>
  <si>
    <t>HERCLICH</t>
  </si>
  <si>
    <t>HERSELIN</t>
  </si>
  <si>
    <t>ILARDO</t>
  </si>
  <si>
    <t>JOLIBOIS</t>
  </si>
  <si>
    <t>JOLY</t>
  </si>
  <si>
    <t>JUDITH</t>
  </si>
  <si>
    <t>KONGOLO</t>
  </si>
  <si>
    <t>KTORZA</t>
  </si>
  <si>
    <t>LACHAUSSÉE</t>
  </si>
  <si>
    <t>LAIGUILLON</t>
  </si>
  <si>
    <t>LAMBERT</t>
  </si>
  <si>
    <t>LE HYARIC</t>
  </si>
  <si>
    <t>LE LOCH</t>
  </si>
  <si>
    <t>LEBAS</t>
  </si>
  <si>
    <t>LEBRETON</t>
  </si>
  <si>
    <t>LEE</t>
  </si>
  <si>
    <t>LEKA</t>
  </si>
  <si>
    <t>LEMARIÉ</t>
  </si>
  <si>
    <t>LOUAPRE</t>
  </si>
  <si>
    <t>LY</t>
  </si>
  <si>
    <t>MARTEL</t>
  </si>
  <si>
    <t>MECHARD</t>
  </si>
  <si>
    <t>MERLAUD</t>
  </si>
  <si>
    <t>MICELI</t>
  </si>
  <si>
    <t>MOITA</t>
  </si>
  <si>
    <t>NAIMI</t>
  </si>
  <si>
    <t>NICOLLE</t>
  </si>
  <si>
    <t>ONG</t>
  </si>
  <si>
    <t>PARINET</t>
  </si>
  <si>
    <t>PAVARD</t>
  </si>
  <si>
    <t>PENALVA</t>
  </si>
  <si>
    <t>PERRUCHON</t>
  </si>
  <si>
    <t>PIDERIT</t>
  </si>
  <si>
    <t>POINSOT</t>
  </si>
  <si>
    <t>POISSON</t>
  </si>
  <si>
    <t>POUYADOU</t>
  </si>
  <si>
    <t>PUAULT</t>
  </si>
  <si>
    <t>RAMBEAUD</t>
  </si>
  <si>
    <t>RAMOND</t>
  </si>
  <si>
    <t>RAMOS</t>
  </si>
  <si>
    <t>RENIER</t>
  </si>
  <si>
    <t>REVERDITO</t>
  </si>
  <si>
    <t>RIDEAU</t>
  </si>
  <si>
    <t>RIESI</t>
  </si>
  <si>
    <t>ROGUET</t>
  </si>
  <si>
    <t>ROLLAIS-LARROUSSE</t>
  </si>
  <si>
    <t>ROLLAND</t>
  </si>
  <si>
    <t>ROSAR</t>
  </si>
  <si>
    <t>ROTENBERG</t>
  </si>
  <si>
    <t>SAADA</t>
  </si>
  <si>
    <t>SAILLANT</t>
  </si>
  <si>
    <t>SAPIENCE</t>
  </si>
  <si>
    <t>SAYAVONG</t>
  </si>
  <si>
    <t>SCOTTI</t>
  </si>
  <si>
    <t>SENG</t>
  </si>
  <si>
    <t>SENTEX</t>
  </si>
  <si>
    <t>SOK</t>
  </si>
  <si>
    <t>SURENA</t>
  </si>
  <si>
    <t>TAIEB</t>
  </si>
  <si>
    <t>TANG</t>
  </si>
  <si>
    <t>TARDIF</t>
  </si>
  <si>
    <t>THAO</t>
  </si>
  <si>
    <t>UNG</t>
  </si>
  <si>
    <t>VASSEUR</t>
  </si>
  <si>
    <t>VIDON</t>
  </si>
  <si>
    <t>VINET</t>
  </si>
  <si>
    <t>ZHOU</t>
  </si>
  <si>
    <t>ZIHOUNE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</si>
</sst>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_-* #,##0\ _€_-;\-* #,##0\ _€_-;_-* &quot;-&quot;??\ _€_-;_-@_-"/>
    <numFmt numFmtId="167" formatCode="_-* #,##0.00\ _F_-;\-* #,##0.00\ _F_-;_-* &quot;-&quot;??\ _F_-;_-@_-"/>
    <numFmt numFmtId="168" formatCode="000"/>
    <numFmt numFmtId="169" formatCode="[$-F800]dddd\,\ mmmm\ dd\,\ yyyy"/>
  </numFmts>
  <fonts count="35" x14ac:knownFonts="1">
    <font>
      <sz val="10"/>
      <name val="Arial"/>
    </font>
    <font>
      <sz val="10"/>
      <name val="Arial"/>
      <family val="2"/>
    </font>
    <font>
      <sz val="12"/>
      <name val="Tahoma"/>
      <family val="2"/>
    </font>
    <font>
      <sz val="10"/>
      <name val="Tahoma"/>
      <family val="2"/>
    </font>
    <font>
      <b/>
      <sz val="10"/>
      <color indexed="43"/>
      <name val="Arial"/>
      <family val="2"/>
    </font>
    <font>
      <b/>
      <sz val="10"/>
      <color indexed="10"/>
      <name val="Arial"/>
      <family val="2"/>
    </font>
    <font>
      <b/>
      <sz val="10"/>
      <color indexed="16"/>
      <name val="Arial"/>
      <family val="2"/>
    </font>
    <font>
      <b/>
      <u val="doubleAccounting"/>
      <sz val="14"/>
      <color indexed="10"/>
      <name val="Arial Narrow"/>
      <family val="2"/>
    </font>
    <font>
      <sz val="14"/>
      <color indexed="10"/>
      <name val="Arial Baltic"/>
      <family val="2"/>
      <charset val="186"/>
    </font>
    <font>
      <b/>
      <sz val="8"/>
      <color indexed="5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color indexed="43"/>
      <name val="Arial"/>
      <family val="2"/>
    </font>
    <font>
      <b/>
      <sz val="10"/>
      <color indexed="53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  <family val="2"/>
    </font>
    <font>
      <b/>
      <i/>
      <sz val="12"/>
      <color indexed="9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b/>
      <sz val="10"/>
      <color indexed="16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23"/>
      <name val="Calibri"/>
      <family val="2"/>
      <scheme val="minor"/>
    </font>
    <font>
      <sz val="10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gray0625"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darkGray">
        <fgColor indexed="9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24"/>
      </patternFill>
    </fill>
    <fill>
      <patternFill patternType="solid">
        <fgColor theme="6" tint="-0.249977111117893"/>
        <bgColor indexed="15"/>
      </patternFill>
    </fill>
    <fill>
      <patternFill patternType="darkGray">
        <fgColor indexed="9"/>
        <bgColor theme="6" tint="-0.249977111117893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10"/>
      </bottom>
      <diagonal/>
    </border>
    <border>
      <left/>
      <right style="medium">
        <color indexed="64"/>
      </right>
      <top style="thin">
        <color indexed="64"/>
      </top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6" tint="0.39997558519241921"/>
      </left>
      <right/>
      <top style="medium">
        <color indexed="64"/>
      </top>
      <bottom/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dashed">
        <color indexed="64"/>
      </left>
      <right/>
      <top style="medium">
        <color indexed="64"/>
      </top>
      <bottom/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7" fillId="2" borderId="1" applyNumberFormat="0">
      <alignment horizontal="center" vertical="center"/>
    </xf>
    <xf numFmtId="0" fontId="8" fillId="2" borderId="2">
      <alignment horizontal="right"/>
    </xf>
    <xf numFmtId="0" fontId="1" fillId="3" borderId="0" applyBorder="0" applyAlignment="0" applyProtection="0"/>
    <xf numFmtId="9" fontId="16" fillId="0" borderId="0" applyFill="0" applyBorder="0" applyAlignment="0" applyProtection="0"/>
    <xf numFmtId="9" fontId="1" fillId="0" borderId="0" applyFont="0" applyFill="0" applyBorder="0" applyAlignment="0" applyProtection="0"/>
    <xf numFmtId="3" fontId="3" fillId="0" borderId="0">
      <alignment horizontal="center" vertical="center"/>
    </xf>
    <xf numFmtId="0" fontId="1" fillId="0" borderId="0"/>
    <xf numFmtId="164" fontId="1" fillId="0" borderId="0" applyFont="0" applyFill="0" applyBorder="0" applyAlignment="0" applyProtection="0"/>
    <xf numFmtId="0" fontId="23" fillId="0" borderId="0"/>
    <xf numFmtId="164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horizontal="center"/>
    </xf>
    <xf numFmtId="0" fontId="0" fillId="4" borderId="3" xfId="0" applyFill="1" applyBorder="1"/>
    <xf numFmtId="0" fontId="9" fillId="5" borderId="0" xfId="0" applyFont="1" applyFill="1" applyAlignment="1">
      <alignment horizontal="center" vertical="center" wrapText="1"/>
    </xf>
    <xf numFmtId="0" fontId="10" fillId="6" borderId="3" xfId="0" applyFont="1" applyFill="1" applyBorder="1"/>
    <xf numFmtId="0" fontId="0" fillId="7" borderId="3" xfId="0" applyFill="1" applyBorder="1" applyAlignment="1"/>
    <xf numFmtId="9" fontId="0" fillId="4" borderId="3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6" borderId="3" xfId="0" applyFont="1" applyFill="1" applyBorder="1" applyAlignment="1">
      <alignment horizontal="center"/>
    </xf>
    <xf numFmtId="0" fontId="0" fillId="4" borderId="4" xfId="0" applyFill="1" applyBorder="1"/>
    <xf numFmtId="0" fontId="0" fillId="4" borderId="9" xfId="0" applyFill="1" applyBorder="1"/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8" borderId="3" xfId="0" applyFill="1" applyBorder="1"/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0" xfId="0" applyAlignment="1"/>
    <xf numFmtId="0" fontId="12" fillId="9" borderId="13" xfId="6" applyNumberFormat="1" applyFont="1" applyFill="1" applyBorder="1" applyAlignment="1"/>
    <xf numFmtId="0" fontId="12" fillId="9" borderId="13" xfId="0" applyNumberFormat="1" applyFont="1" applyFill="1" applyBorder="1" applyAlignment="1"/>
    <xf numFmtId="0" fontId="12" fillId="9" borderId="14" xfId="0" applyNumberFormat="1" applyFont="1" applyFill="1" applyBorder="1" applyAlignment="1"/>
    <xf numFmtId="0" fontId="1" fillId="0" borderId="13" xfId="6" applyFill="1" applyBorder="1" applyAlignment="1"/>
    <xf numFmtId="0" fontId="1" fillId="0" borderId="13" xfId="6" applyNumberFormat="1" applyFill="1" applyBorder="1" applyAlignment="1"/>
    <xf numFmtId="0" fontId="4" fillId="10" borderId="13" xfId="6" applyNumberFormat="1" applyFont="1" applyFill="1" applyBorder="1" applyAlignment="1"/>
    <xf numFmtId="0" fontId="16" fillId="10" borderId="13" xfId="7" applyNumberFormat="1" applyFill="1" applyBorder="1" applyAlignment="1"/>
    <xf numFmtId="0" fontId="4" fillId="10" borderId="14" xfId="0" applyNumberFormat="1" applyFont="1" applyFill="1" applyBorder="1" applyAlignment="1"/>
    <xf numFmtId="0" fontId="13" fillId="10" borderId="14" xfId="0" applyNumberFormat="1" applyFont="1" applyFill="1" applyBorder="1" applyAlignment="1"/>
    <xf numFmtId="0" fontId="0" fillId="0" borderId="0" xfId="0" applyNumberFormat="1" applyAlignment="1"/>
    <xf numFmtId="0" fontId="5" fillId="10" borderId="13" xfId="0" applyNumberFormat="1" applyFont="1" applyFill="1" applyBorder="1" applyAlignment="1"/>
    <xf numFmtId="0" fontId="6" fillId="10" borderId="13" xfId="6" applyNumberFormat="1" applyFont="1" applyFill="1" applyBorder="1" applyAlignment="1"/>
    <xf numFmtId="0" fontId="6" fillId="10" borderId="14" xfId="0" applyNumberFormat="1" applyFont="1" applyFill="1" applyBorder="1" applyAlignment="1"/>
    <xf numFmtId="0" fontId="13" fillId="8" borderId="14" xfId="0" applyNumberFormat="1" applyFont="1" applyFill="1" applyBorder="1" applyAlignment="1"/>
    <xf numFmtId="0" fontId="14" fillId="10" borderId="13" xfId="7" applyNumberFormat="1" applyFont="1" applyFill="1" applyBorder="1" applyAlignment="1"/>
    <xf numFmtId="10" fontId="0" fillId="0" borderId="0" xfId="0" applyNumberFormat="1" applyAlignment="1"/>
    <xf numFmtId="0" fontId="4" fillId="10" borderId="13" xfId="0" applyNumberFormat="1" applyFont="1" applyFill="1" applyBorder="1" applyAlignment="1"/>
    <xf numFmtId="0" fontId="15" fillId="10" borderId="14" xfId="0" applyFont="1" applyFill="1" applyBorder="1" applyAlignment="1"/>
    <xf numFmtId="9" fontId="16" fillId="0" borderId="0" xfId="7" applyAlignment="1"/>
    <xf numFmtId="0" fontId="17" fillId="7" borderId="13" xfId="0" applyFont="1" applyFill="1" applyBorder="1" applyAlignment="1"/>
    <xf numFmtId="0" fontId="18" fillId="7" borderId="13" xfId="0" applyFont="1" applyFill="1" applyBorder="1" applyAlignment="1"/>
    <xf numFmtId="9" fontId="16" fillId="0" borderId="13" xfId="7" applyFill="1" applyBorder="1" applyAlignment="1"/>
    <xf numFmtId="9" fontId="0" fillId="0" borderId="3" xfId="0" applyNumberFormat="1" applyBorder="1" applyAlignment="1">
      <alignment horizontal="center" vertical="center"/>
    </xf>
    <xf numFmtId="9" fontId="0" fillId="0" borderId="0" xfId="0" applyNumberFormat="1"/>
    <xf numFmtId="10" fontId="1" fillId="0" borderId="0" xfId="8" applyNumberFormat="1"/>
    <xf numFmtId="8" fontId="0" fillId="0" borderId="0" xfId="0" applyNumberFormat="1"/>
    <xf numFmtId="165" fontId="0" fillId="0" borderId="0" xfId="0" applyNumberFormat="1"/>
    <xf numFmtId="0" fontId="16" fillId="0" borderId="0" xfId="0" applyFont="1" applyFill="1"/>
    <xf numFmtId="0" fontId="16" fillId="0" borderId="0" xfId="0" applyFont="1" applyFill="1" applyAlignment="1"/>
    <xf numFmtId="0" fontId="10" fillId="10" borderId="0" xfId="0" applyFont="1" applyFill="1"/>
    <xf numFmtId="0" fontId="1" fillId="10" borderId="0" xfId="0" applyFont="1" applyFill="1"/>
    <xf numFmtId="14" fontId="0" fillId="10" borderId="0" xfId="0" applyNumberFormat="1" applyFill="1" applyBorder="1" applyAlignment="1">
      <alignment vertical="center"/>
    </xf>
    <xf numFmtId="165" fontId="0" fillId="10" borderId="0" xfId="0" applyNumberFormat="1" applyFill="1" applyBorder="1" applyAlignment="1">
      <alignment horizontal="center" vertical="center"/>
    </xf>
    <xf numFmtId="0" fontId="0" fillId="10" borderId="0" xfId="0" applyFill="1"/>
    <xf numFmtId="0" fontId="0" fillId="10" borderId="0" xfId="0" applyFill="1" applyBorder="1" applyAlignment="1">
      <alignment vertical="center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0" fillId="0" borderId="0" xfId="0" applyFill="1"/>
    <xf numFmtId="0" fontId="0" fillId="7" borderId="3" xfId="0" applyFill="1" applyBorder="1" applyAlignment="1">
      <alignment horizontal="center"/>
    </xf>
    <xf numFmtId="0" fontId="1" fillId="0" borderId="20" xfId="10" applyBorder="1" applyAlignment="1">
      <alignment horizontal="center" vertical="center" wrapText="1"/>
    </xf>
    <xf numFmtId="164" fontId="0" fillId="0" borderId="21" xfId="11" applyFont="1" applyBorder="1" applyAlignment="1">
      <alignment horizontal="center" vertical="center" wrapText="1"/>
    </xf>
    <xf numFmtId="0" fontId="1" fillId="0" borderId="21" xfId="10" applyBorder="1" applyAlignment="1">
      <alignment horizontal="center" vertical="center" wrapText="1"/>
    </xf>
    <xf numFmtId="0" fontId="1" fillId="0" borderId="22" xfId="10" applyBorder="1" applyAlignment="1">
      <alignment horizontal="center" vertical="center" wrapText="1"/>
    </xf>
    <xf numFmtId="0" fontId="1" fillId="0" borderId="0" xfId="10" applyAlignment="1">
      <alignment horizontal="center" vertical="center" wrapText="1"/>
    </xf>
    <xf numFmtId="0" fontId="22" fillId="0" borderId="23" xfId="10" applyFont="1" applyBorder="1" applyAlignment="1">
      <alignment vertical="center"/>
    </xf>
    <xf numFmtId="164" fontId="0" fillId="0" borderId="24" xfId="11" applyFont="1" applyBorder="1" applyAlignment="1">
      <alignment vertical="center"/>
    </xf>
    <xf numFmtId="0" fontId="1" fillId="0" borderId="24" xfId="10" applyBorder="1" applyAlignment="1">
      <alignment vertical="center"/>
    </xf>
    <xf numFmtId="0" fontId="1" fillId="0" borderId="25" xfId="10" applyBorder="1" applyAlignment="1">
      <alignment vertical="center"/>
    </xf>
    <xf numFmtId="0" fontId="1" fillId="0" borderId="0" xfId="10" applyAlignment="1">
      <alignment vertical="center"/>
    </xf>
    <xf numFmtId="0" fontId="1" fillId="0" borderId="23" xfId="10" applyBorder="1" applyAlignment="1">
      <alignment vertical="center"/>
    </xf>
    <xf numFmtId="0" fontId="1" fillId="0" borderId="26" xfId="10" applyBorder="1" applyAlignment="1">
      <alignment vertical="center"/>
    </xf>
    <xf numFmtId="164" fontId="0" fillId="0" borderId="26" xfId="11" applyFont="1" applyBorder="1" applyAlignment="1">
      <alignment vertical="center"/>
    </xf>
    <xf numFmtId="0" fontId="1" fillId="0" borderId="27" xfId="10" applyBorder="1" applyAlignment="1">
      <alignment vertical="center"/>
    </xf>
    <xf numFmtId="0" fontId="1" fillId="0" borderId="28" xfId="10" applyBorder="1" applyAlignment="1">
      <alignment vertical="center"/>
    </xf>
    <xf numFmtId="164" fontId="0" fillId="0" borderId="29" xfId="11" applyFont="1" applyBorder="1" applyAlignment="1">
      <alignment vertical="center"/>
    </xf>
    <xf numFmtId="0" fontId="1" fillId="0" borderId="29" xfId="10" applyBorder="1" applyAlignment="1">
      <alignment vertical="center"/>
    </xf>
    <xf numFmtId="0" fontId="1" fillId="0" borderId="30" xfId="10" applyBorder="1" applyAlignment="1">
      <alignment vertical="center"/>
    </xf>
    <xf numFmtId="0" fontId="22" fillId="0" borderId="31" xfId="10" applyFont="1" applyBorder="1" applyAlignment="1">
      <alignment vertical="center"/>
    </xf>
    <xf numFmtId="164" fontId="0" fillId="0" borderId="21" xfId="11" applyFont="1" applyBorder="1" applyAlignment="1">
      <alignment vertical="center"/>
    </xf>
    <xf numFmtId="0" fontId="1" fillId="12" borderId="32" xfId="10" applyFill="1" applyBorder="1" applyAlignment="1">
      <alignment vertical="center"/>
    </xf>
    <xf numFmtId="0" fontId="1" fillId="12" borderId="33" xfId="10" applyFill="1" applyBorder="1" applyAlignment="1">
      <alignment vertical="center"/>
    </xf>
    <xf numFmtId="0" fontId="22" fillId="0" borderId="34" xfId="10" applyFont="1" applyBorder="1" applyAlignment="1">
      <alignment vertical="center"/>
    </xf>
    <xf numFmtId="164" fontId="0" fillId="0" borderId="35" xfId="11" applyFont="1" applyBorder="1" applyAlignment="1">
      <alignment vertical="center"/>
    </xf>
    <xf numFmtId="0" fontId="1" fillId="12" borderId="0" xfId="10" applyFill="1" applyBorder="1" applyAlignment="1">
      <alignment vertical="center"/>
    </xf>
    <xf numFmtId="0" fontId="1" fillId="12" borderId="36" xfId="10" applyFill="1" applyBorder="1" applyAlignment="1">
      <alignment vertical="center"/>
    </xf>
    <xf numFmtId="0" fontId="1" fillId="0" borderId="37" xfId="10" applyBorder="1" applyAlignment="1">
      <alignment vertical="center"/>
    </xf>
    <xf numFmtId="0" fontId="1" fillId="0" borderId="38" xfId="10" applyBorder="1" applyAlignment="1">
      <alignment vertical="center"/>
    </xf>
    <xf numFmtId="164" fontId="0" fillId="0" borderId="39" xfId="11" applyFont="1" applyBorder="1" applyAlignment="1">
      <alignment vertical="center"/>
    </xf>
    <xf numFmtId="0" fontId="22" fillId="0" borderId="40" xfId="10" applyFont="1" applyBorder="1" applyAlignment="1">
      <alignment vertical="center"/>
    </xf>
    <xf numFmtId="164" fontId="0" fillId="0" borderId="3" xfId="11" applyFont="1" applyBorder="1" applyAlignment="1">
      <alignment vertical="center"/>
    </xf>
    <xf numFmtId="0" fontId="1" fillId="0" borderId="34" xfId="10" applyBorder="1" applyAlignment="1">
      <alignment vertical="center"/>
    </xf>
    <xf numFmtId="0" fontId="22" fillId="0" borderId="41" xfId="10" applyFont="1" applyBorder="1" applyAlignment="1">
      <alignment vertical="center"/>
    </xf>
    <xf numFmtId="164" fontId="0" fillId="0" borderId="42" xfId="11" applyFont="1" applyBorder="1" applyAlignment="1">
      <alignment vertical="center"/>
    </xf>
    <xf numFmtId="0" fontId="1" fillId="12" borderId="43" xfId="10" applyFill="1" applyBorder="1" applyAlignment="1">
      <alignment vertical="center"/>
    </xf>
    <xf numFmtId="0" fontId="1" fillId="12" borderId="44" xfId="10" applyFill="1" applyBorder="1" applyAlignment="1">
      <alignment vertical="center"/>
    </xf>
    <xf numFmtId="0" fontId="1" fillId="0" borderId="0" xfId="10"/>
    <xf numFmtId="164" fontId="0" fillId="0" borderId="0" xfId="11" applyFont="1"/>
    <xf numFmtId="0" fontId="1" fillId="0" borderId="0" xfId="10" applyFill="1"/>
    <xf numFmtId="0" fontId="1" fillId="0" borderId="0" xfId="10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41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4" xfId="0" applyBorder="1" applyAlignment="1">
      <alignment vertical="center"/>
    </xf>
    <xf numFmtId="0" fontId="22" fillId="0" borderId="40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22" fillId="0" borderId="23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5" fillId="0" borderId="0" xfId="12" applyNumberFormat="1" applyFont="1"/>
    <xf numFmtId="0" fontId="25" fillId="0" borderId="0" xfId="12" applyNumberFormat="1" applyFont="1" applyAlignment="1">
      <alignment horizontal="center"/>
    </xf>
    <xf numFmtId="166" fontId="29" fillId="13" borderId="0" xfId="13" applyNumberFormat="1" applyFont="1" applyFill="1" applyBorder="1" applyAlignment="1">
      <alignment horizontal="left"/>
    </xf>
    <xf numFmtId="166" fontId="30" fillId="13" borderId="0" xfId="13" applyNumberFormat="1" applyFont="1" applyFill="1" applyBorder="1" applyAlignment="1"/>
    <xf numFmtId="166" fontId="31" fillId="13" borderId="0" xfId="13" applyNumberFormat="1" applyFont="1" applyFill="1" applyBorder="1" applyAlignment="1">
      <alignment horizontal="left"/>
    </xf>
    <xf numFmtId="166" fontId="32" fillId="13" borderId="10" xfId="13" applyNumberFormat="1" applyFont="1" applyFill="1" applyBorder="1" applyAlignment="1">
      <alignment horizontal="left"/>
    </xf>
    <xf numFmtId="166" fontId="30" fillId="13" borderId="10" xfId="13" applyNumberFormat="1" applyFont="1" applyFill="1" applyBorder="1" applyAlignment="1"/>
    <xf numFmtId="166" fontId="25" fillId="0" borderId="0" xfId="12" applyNumberFormat="1" applyFont="1"/>
    <xf numFmtId="0" fontId="1" fillId="0" borderId="0" xfId="0" applyFont="1"/>
    <xf numFmtId="3" fontId="0" fillId="0" borderId="0" xfId="0" applyNumberFormat="1"/>
    <xf numFmtId="10" fontId="0" fillId="0" borderId="0" xfId="0" applyNumberFormat="1"/>
    <xf numFmtId="0" fontId="0" fillId="14" borderId="3" xfId="0" applyFill="1" applyBorder="1" applyAlignment="1">
      <alignment horizontal="center" vertical="center"/>
    </xf>
    <xf numFmtId="0" fontId="0" fillId="14" borderId="3" xfId="0" applyFill="1" applyBorder="1" applyAlignment="1">
      <alignment horizontal="right" vertical="center" indent="1"/>
    </xf>
    <xf numFmtId="0" fontId="1" fillId="14" borderId="16" xfId="0" applyFont="1" applyFill="1" applyBorder="1" applyAlignment="1">
      <alignment vertical="center"/>
    </xf>
    <xf numFmtId="0" fontId="1" fillId="14" borderId="11" xfId="0" applyFont="1" applyFill="1" applyBorder="1" applyAlignment="1">
      <alignment vertical="center"/>
    </xf>
    <xf numFmtId="0" fontId="9" fillId="14" borderId="3" xfId="0" applyFont="1" applyFill="1" applyBorder="1" applyAlignment="1">
      <alignment horizontal="center" vertical="center" wrapText="1"/>
    </xf>
    <xf numFmtId="0" fontId="0" fillId="15" borderId="3" xfId="0" applyFill="1" applyBorder="1" applyAlignment="1">
      <alignment vertical="center"/>
    </xf>
    <xf numFmtId="14" fontId="0" fillId="15" borderId="3" xfId="0" applyNumberFormat="1" applyFill="1" applyBorder="1" applyAlignment="1">
      <alignment vertical="center"/>
    </xf>
    <xf numFmtId="0" fontId="0" fillId="15" borderId="15" xfId="0" applyFill="1" applyBorder="1" applyAlignment="1">
      <alignment vertical="center"/>
    </xf>
    <xf numFmtId="0" fontId="0" fillId="15" borderId="3" xfId="0" applyFill="1" applyBorder="1"/>
    <xf numFmtId="166" fontId="27" fillId="16" borderId="45" xfId="13" applyNumberFormat="1" applyFont="1" applyFill="1" applyBorder="1" applyAlignment="1">
      <alignment horizontal="center"/>
    </xf>
    <xf numFmtId="166" fontId="28" fillId="16" borderId="45" xfId="13" applyNumberFormat="1" applyFont="1" applyFill="1" applyBorder="1" applyAlignment="1">
      <alignment horizontal="center"/>
    </xf>
    <xf numFmtId="166" fontId="30" fillId="17" borderId="0" xfId="13" applyNumberFormat="1" applyFont="1" applyFill="1" applyBorder="1" applyAlignment="1"/>
    <xf numFmtId="166" fontId="30" fillId="17" borderId="10" xfId="13" applyNumberFormat="1" applyFont="1" applyFill="1" applyBorder="1" applyAlignment="1"/>
    <xf numFmtId="166" fontId="30" fillId="17" borderId="46" xfId="13" applyNumberFormat="1" applyFont="1" applyFill="1" applyBorder="1" applyAlignment="1"/>
    <xf numFmtId="166" fontId="33" fillId="18" borderId="46" xfId="13" applyNumberFormat="1" applyFont="1" applyFill="1" applyBorder="1" applyAlignment="1">
      <alignment horizontal="left"/>
    </xf>
    <xf numFmtId="166" fontId="30" fillId="18" borderId="46" xfId="13" applyNumberFormat="1" applyFont="1" applyFill="1" applyBorder="1" applyAlignment="1"/>
    <xf numFmtId="0" fontId="0" fillId="19" borderId="32" xfId="0" applyFill="1" applyBorder="1" applyAlignment="1">
      <alignment vertical="center"/>
    </xf>
    <xf numFmtId="0" fontId="0" fillId="19" borderId="33" xfId="0" applyFill="1" applyBorder="1" applyAlignment="1">
      <alignment vertical="center"/>
    </xf>
    <xf numFmtId="0" fontId="0" fillId="19" borderId="0" xfId="0" applyFill="1" applyBorder="1" applyAlignment="1">
      <alignment vertical="center"/>
    </xf>
    <xf numFmtId="0" fontId="0" fillId="19" borderId="36" xfId="0" applyFill="1" applyBorder="1" applyAlignment="1">
      <alignment vertical="center"/>
    </xf>
    <xf numFmtId="0" fontId="0" fillId="19" borderId="43" xfId="0" applyFill="1" applyBorder="1" applyAlignment="1">
      <alignment vertical="center"/>
    </xf>
    <xf numFmtId="0" fontId="0" fillId="19" borderId="44" xfId="0" applyFill="1" applyBorder="1" applyAlignment="1">
      <alignment vertical="center"/>
    </xf>
    <xf numFmtId="0" fontId="1" fillId="15" borderId="3" xfId="0" applyFont="1" applyFill="1" applyBorder="1"/>
    <xf numFmtId="165" fontId="0" fillId="15" borderId="15" xfId="0" applyNumberFormat="1" applyFill="1" applyBorder="1" applyAlignment="1">
      <alignment vertical="center"/>
    </xf>
    <xf numFmtId="168" fontId="34" fillId="0" borderId="48" xfId="0" applyNumberFormat="1" applyFont="1" applyFill="1" applyBorder="1"/>
    <xf numFmtId="0" fontId="34" fillId="0" borderId="47" xfId="0" applyFont="1" applyFill="1" applyBorder="1"/>
    <xf numFmtId="0" fontId="34" fillId="0" borderId="47" xfId="0" applyFont="1" applyFill="1" applyBorder="1" applyAlignment="1">
      <alignment horizontal="center"/>
    </xf>
    <xf numFmtId="14" fontId="34" fillId="0" borderId="47" xfId="0" applyNumberFormat="1" applyFont="1" applyFill="1" applyBorder="1" applyAlignment="1">
      <alignment horizontal="center"/>
    </xf>
    <xf numFmtId="0" fontId="34" fillId="0" borderId="47" xfId="0" applyNumberFormat="1" applyFont="1" applyFill="1" applyBorder="1" applyAlignment="1">
      <alignment horizontal="center"/>
    </xf>
    <xf numFmtId="165" fontId="34" fillId="0" borderId="47" xfId="0" applyNumberFormat="1" applyFont="1" applyFill="1" applyBorder="1" applyAlignment="1">
      <alignment horizontal="center"/>
    </xf>
    <xf numFmtId="165" fontId="34" fillId="0" borderId="47" xfId="0" applyNumberFormat="1" applyFont="1" applyFill="1" applyBorder="1"/>
    <xf numFmtId="165" fontId="34" fillId="0" borderId="47" xfId="0" applyNumberFormat="1" applyFont="1" applyFill="1" applyBorder="1" applyAlignment="1"/>
    <xf numFmtId="168" fontId="34" fillId="0" borderId="49" xfId="0" applyNumberFormat="1" applyFont="1" applyFill="1" applyBorder="1"/>
    <xf numFmtId="0" fontId="34" fillId="0" borderId="50" xfId="0" applyFont="1" applyFill="1" applyBorder="1"/>
    <xf numFmtId="0" fontId="34" fillId="0" borderId="50" xfId="0" applyFont="1" applyFill="1" applyBorder="1" applyAlignment="1">
      <alignment horizontal="center"/>
    </xf>
    <xf numFmtId="14" fontId="34" fillId="0" borderId="50" xfId="0" applyNumberFormat="1" applyFont="1" applyFill="1" applyBorder="1" applyAlignment="1">
      <alignment horizontal="center"/>
    </xf>
    <xf numFmtId="0" fontId="34" fillId="0" borderId="50" xfId="0" applyNumberFormat="1" applyFont="1" applyFill="1" applyBorder="1" applyAlignment="1">
      <alignment horizontal="center"/>
    </xf>
    <xf numFmtId="165" fontId="34" fillId="0" borderId="50" xfId="0" applyNumberFormat="1" applyFont="1" applyFill="1" applyBorder="1" applyAlignment="1">
      <alignment horizontal="center"/>
    </xf>
    <xf numFmtId="165" fontId="34" fillId="0" borderId="50" xfId="0" applyNumberFormat="1" applyFont="1" applyFill="1" applyBorder="1"/>
    <xf numFmtId="165" fontId="34" fillId="0" borderId="50" xfId="0" applyNumberFormat="1" applyFont="1" applyFill="1" applyBorder="1" applyAlignment="1"/>
    <xf numFmtId="0" fontId="21" fillId="0" borderId="0" xfId="0" applyFont="1" applyFill="1" applyAlignment="1">
      <alignment horizontal="center" vertical="top" wrapText="1"/>
    </xf>
    <xf numFmtId="0" fontId="21" fillId="0" borderId="53" xfId="0" applyFont="1" applyFill="1" applyBorder="1" applyAlignment="1">
      <alignment horizontal="center" vertical="center" wrapText="1"/>
    </xf>
    <xf numFmtId="168" fontId="34" fillId="0" borderId="51" xfId="0" applyNumberFormat="1" applyFont="1" applyFill="1" applyBorder="1"/>
    <xf numFmtId="0" fontId="34" fillId="0" borderId="52" xfId="0" applyFont="1" applyFill="1" applyBorder="1"/>
    <xf numFmtId="0" fontId="34" fillId="0" borderId="52" xfId="0" applyFont="1" applyFill="1" applyBorder="1" applyAlignment="1">
      <alignment horizontal="center"/>
    </xf>
    <xf numFmtId="14" fontId="34" fillId="0" borderId="52" xfId="0" applyNumberFormat="1" applyFont="1" applyFill="1" applyBorder="1" applyAlignment="1">
      <alignment horizontal="center"/>
    </xf>
    <xf numFmtId="0" fontId="34" fillId="0" borderId="52" xfId="0" applyNumberFormat="1" applyFont="1" applyFill="1" applyBorder="1" applyAlignment="1">
      <alignment horizontal="center"/>
    </xf>
    <xf numFmtId="165" fontId="34" fillId="0" borderId="52" xfId="0" applyNumberFormat="1" applyFont="1" applyFill="1" applyBorder="1" applyAlignment="1">
      <alignment horizontal="center"/>
    </xf>
    <xf numFmtId="165" fontId="34" fillId="0" borderId="52" xfId="0" applyNumberFormat="1" applyFont="1" applyFill="1" applyBorder="1"/>
    <xf numFmtId="165" fontId="34" fillId="0" borderId="52" xfId="0" applyNumberFormat="1" applyFont="1" applyFill="1" applyBorder="1" applyAlignment="1"/>
    <xf numFmtId="14" fontId="0" fillId="0" borderId="0" xfId="0" applyNumberFormat="1"/>
    <xf numFmtId="16" fontId="0" fillId="0" borderId="0" xfId="0" applyNumberFormat="1"/>
    <xf numFmtId="169" fontId="0" fillId="0" borderId="0" xfId="0" applyNumberFormat="1"/>
    <xf numFmtId="165" fontId="34" fillId="0" borderId="0" xfId="0" applyNumberFormat="1" applyFont="1" applyFill="1" applyBorder="1" applyAlignment="1">
      <alignment horizontal="center"/>
    </xf>
    <xf numFmtId="0" fontId="0" fillId="20" borderId="3" xfId="0" applyFill="1" applyBorder="1"/>
    <xf numFmtId="0" fontId="34" fillId="20" borderId="47" xfId="0" applyFont="1" applyFill="1" applyBorder="1" applyAlignment="1">
      <alignment horizontal="center"/>
    </xf>
    <xf numFmtId="0" fontId="34" fillId="20" borderId="50" xfId="0" applyFont="1" applyFill="1" applyBorder="1" applyAlignment="1">
      <alignment horizontal="center"/>
    </xf>
    <xf numFmtId="0" fontId="34" fillId="20" borderId="0" xfId="0" applyFont="1" applyFill="1" applyBorder="1" applyAlignment="1">
      <alignment horizontal="center"/>
    </xf>
    <xf numFmtId="0" fontId="0" fillId="20" borderId="0" xfId="0" applyFill="1"/>
    <xf numFmtId="14" fontId="0" fillId="0" borderId="16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1" fillId="14" borderId="16" xfId="0" applyFont="1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0" fontId="1" fillId="15" borderId="16" xfId="0" applyFont="1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165" fontId="0" fillId="15" borderId="3" xfId="0" applyNumberFormat="1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11" borderId="9" xfId="0" applyFont="1" applyFill="1" applyBorder="1" applyAlignment="1">
      <alignment horizontal="center"/>
    </xf>
    <xf numFmtId="0" fontId="10" fillId="11" borderId="6" xfId="0" applyFont="1" applyFill="1" applyBorder="1" applyAlignment="1">
      <alignment horizontal="center"/>
    </xf>
    <xf numFmtId="0" fontId="10" fillId="11" borderId="4" xfId="0" applyFont="1" applyFill="1" applyBorder="1" applyAlignment="1">
      <alignment horizontal="center"/>
    </xf>
    <xf numFmtId="0" fontId="10" fillId="11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24" fillId="0" borderId="0" xfId="12" applyNumberFormat="1" applyFont="1" applyFill="1" applyBorder="1" applyAlignment="1">
      <alignment horizontal="center" vertical="center"/>
    </xf>
    <xf numFmtId="168" fontId="34" fillId="0" borderId="47" xfId="0" applyNumberFormat="1" applyFont="1" applyFill="1" applyBorder="1"/>
    <xf numFmtId="168" fontId="34" fillId="0" borderId="50" xfId="0" applyNumberFormat="1" applyFont="1" applyFill="1" applyBorder="1"/>
    <xf numFmtId="168" fontId="34" fillId="0" borderId="52" xfId="0" applyNumberFormat="1" applyFont="1" applyFill="1" applyBorder="1"/>
  </cellXfs>
  <cellStyles count="16">
    <cellStyle name="Comma [0]" xfId="1" xr:uid="{00000000-0005-0000-0000-000000000000}"/>
    <cellStyle name="Currency [0]" xfId="2" xr:uid="{00000000-0005-0000-0000-000001000000}"/>
    <cellStyle name="Euro" xfId="3" xr:uid="{00000000-0005-0000-0000-000002000000}"/>
    <cellStyle name="Grands postes" xfId="4" xr:uid="{00000000-0005-0000-0000-000003000000}"/>
    <cellStyle name="Grands postes nombres" xfId="5" xr:uid="{00000000-0005-0000-0000-000004000000}"/>
    <cellStyle name="Milliers 2" xfId="11" xr:uid="{00000000-0005-0000-0000-000005000000}"/>
    <cellStyle name="Milliers 3" xfId="13" xr:uid="{00000000-0005-0000-0000-000006000000}"/>
    <cellStyle name="Milliers 4" xfId="14" xr:uid="{00000000-0005-0000-0000-000007000000}"/>
    <cellStyle name="Monétaire" xfId="6" builtinId="4"/>
    <cellStyle name="Normal" xfId="0" builtinId="0"/>
    <cellStyle name="Normal 2" xfId="10" xr:uid="{00000000-0005-0000-0000-00000A000000}"/>
    <cellStyle name="Normal 3" xfId="12" xr:uid="{00000000-0005-0000-0000-00000B000000}"/>
    <cellStyle name="Pourcentage" xfId="7" builtinId="5"/>
    <cellStyle name="Pourcentage 2" xfId="15" xr:uid="{00000000-0005-0000-0000-00000D000000}"/>
    <cellStyle name="Pourcentage_tableau d'emprunt" xfId="8" xr:uid="{00000000-0005-0000-0000-00000E000000}"/>
    <cellStyle name="sophie" xfId="9" xr:uid="{00000000-0005-0000-0000-00000F000000}"/>
  </cellStyles>
  <dxfs count="2">
    <dxf>
      <font>
        <condense val="0"/>
        <extend val="0"/>
        <color indexed="10"/>
      </font>
    </dxf>
    <dxf>
      <font>
        <condense val="0"/>
        <extend val="0"/>
        <color indexed="52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I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3"/>
    </sheetNames>
    <sheetDataSet>
      <sheetData sheetId="0">
        <row r="2">
          <cell r="C2">
            <v>145000</v>
          </cell>
          <cell r="D2">
            <v>125000</v>
          </cell>
          <cell r="E2">
            <v>135000</v>
          </cell>
          <cell r="F2">
            <v>115000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0">
    <tabColor indexed="11"/>
    <pageSetUpPr fitToPage="1"/>
  </sheetPr>
  <dimension ref="A1:P22"/>
  <sheetViews>
    <sheetView workbookViewId="0">
      <selection activeCell="A46" sqref="A46"/>
    </sheetView>
  </sheetViews>
  <sheetFormatPr baseColWidth="10" defaultRowHeight="12.75" x14ac:dyDescent="0.2"/>
  <cols>
    <col min="1" max="1" width="21.42578125" style="25" customWidth="1"/>
    <col min="2" max="11" width="10.42578125" style="25" customWidth="1"/>
    <col min="12" max="12" width="11.28515625" style="25" customWidth="1"/>
    <col min="13" max="13" width="10.28515625" style="25" customWidth="1"/>
    <col min="14" max="16384" width="11.42578125" style="25"/>
  </cols>
  <sheetData>
    <row r="1" spans="1:16" ht="13.5" thickBot="1" x14ac:dyDescent="0.25"/>
    <row r="2" spans="1:16" ht="13.5" thickBot="1" x14ac:dyDescent="0.25">
      <c r="A2" s="26"/>
      <c r="B2" s="27"/>
      <c r="C2" s="27"/>
      <c r="D2" s="27"/>
      <c r="E2" s="27"/>
      <c r="F2" s="27"/>
      <c r="G2" s="27"/>
      <c r="H2" s="27"/>
      <c r="I2" s="27"/>
      <c r="J2" s="27"/>
      <c r="K2" s="28"/>
      <c r="L2" s="28"/>
      <c r="M2" s="27"/>
    </row>
    <row r="3" spans="1:16" ht="13.5" thickBot="1" x14ac:dyDescent="0.25">
      <c r="A3" s="29" t="s">
        <v>0</v>
      </c>
      <c r="B3" s="30">
        <v>1200</v>
      </c>
      <c r="C3" s="30">
        <v>1200</v>
      </c>
      <c r="D3" s="30">
        <v>1200</v>
      </c>
      <c r="E3" s="30">
        <v>1500</v>
      </c>
      <c r="F3" s="31"/>
      <c r="G3" s="32"/>
      <c r="H3" s="30">
        <v>5000</v>
      </c>
      <c r="I3" s="31"/>
      <c r="J3" s="32"/>
      <c r="K3" s="33"/>
      <c r="L3" s="34"/>
      <c r="M3" s="31"/>
      <c r="N3" s="35"/>
      <c r="O3" s="35"/>
      <c r="P3" s="35"/>
    </row>
    <row r="4" spans="1:16" ht="13.5" thickBot="1" x14ac:dyDescent="0.25">
      <c r="A4" s="29" t="s">
        <v>1</v>
      </c>
      <c r="B4" s="30">
        <v>1200</v>
      </c>
      <c r="C4" s="30">
        <v>3500</v>
      </c>
      <c r="D4" s="30">
        <v>2600</v>
      </c>
      <c r="E4" s="30">
        <v>6000</v>
      </c>
      <c r="F4" s="31"/>
      <c r="G4" s="32"/>
      <c r="H4" s="30">
        <v>10000</v>
      </c>
      <c r="I4" s="31"/>
      <c r="J4" s="32"/>
      <c r="K4" s="33"/>
      <c r="L4" s="34"/>
      <c r="M4" s="31"/>
      <c r="N4" s="35"/>
      <c r="O4" s="35"/>
      <c r="P4" s="35"/>
    </row>
    <row r="5" spans="1:16" ht="13.5" thickBot="1" x14ac:dyDescent="0.25">
      <c r="A5" s="29" t="s">
        <v>2</v>
      </c>
      <c r="B5" s="30">
        <v>1200</v>
      </c>
      <c r="C5" s="30">
        <v>2555</v>
      </c>
      <c r="D5" s="30">
        <v>2400</v>
      </c>
      <c r="E5" s="30">
        <v>5500</v>
      </c>
      <c r="F5" s="31"/>
      <c r="G5" s="32"/>
      <c r="H5" s="30">
        <v>10000</v>
      </c>
      <c r="I5" s="31"/>
      <c r="J5" s="32"/>
      <c r="K5" s="33"/>
      <c r="L5" s="34"/>
      <c r="M5" s="31"/>
      <c r="N5" s="35"/>
      <c r="O5" s="35"/>
      <c r="P5" s="35"/>
    </row>
    <row r="6" spans="1:16" ht="13.5" thickBot="1" x14ac:dyDescent="0.25">
      <c r="A6" s="29" t="s">
        <v>3</v>
      </c>
      <c r="B6" s="30">
        <v>1200</v>
      </c>
      <c r="C6" s="30">
        <v>4100</v>
      </c>
      <c r="D6" s="30">
        <v>2600</v>
      </c>
      <c r="E6" s="30">
        <v>3400</v>
      </c>
      <c r="F6" s="31"/>
      <c r="G6" s="32"/>
      <c r="H6" s="30">
        <v>15000</v>
      </c>
      <c r="I6" s="31"/>
      <c r="J6" s="32"/>
      <c r="K6" s="33"/>
      <c r="L6" s="34"/>
      <c r="M6" s="31"/>
      <c r="N6" s="35"/>
      <c r="O6" s="35"/>
      <c r="P6" s="35"/>
    </row>
    <row r="7" spans="1:16" ht="13.5" thickBot="1" x14ac:dyDescent="0.25">
      <c r="A7" s="29" t="s">
        <v>4</v>
      </c>
      <c r="B7" s="30">
        <v>1200</v>
      </c>
      <c r="C7" s="30">
        <v>4500</v>
      </c>
      <c r="D7" s="30">
        <v>5200</v>
      </c>
      <c r="E7" s="30">
        <v>1000</v>
      </c>
      <c r="F7" s="31"/>
      <c r="G7" s="32"/>
      <c r="H7" s="30">
        <v>20000</v>
      </c>
      <c r="I7" s="31"/>
      <c r="J7" s="32"/>
      <c r="K7" s="33"/>
      <c r="L7" s="34"/>
      <c r="M7" s="31"/>
      <c r="N7" s="35"/>
      <c r="O7" s="35"/>
      <c r="P7" s="35"/>
    </row>
    <row r="8" spans="1:16" ht="13.5" thickBot="1" x14ac:dyDescent="0.25">
      <c r="A8" s="46" t="s">
        <v>229</v>
      </c>
      <c r="B8" s="36"/>
      <c r="C8" s="36"/>
      <c r="D8" s="36"/>
      <c r="E8" s="36"/>
      <c r="F8" s="36"/>
      <c r="G8" s="32"/>
      <c r="H8" s="37"/>
      <c r="I8" s="31"/>
      <c r="J8" s="32"/>
      <c r="K8" s="38"/>
      <c r="L8" s="39"/>
      <c r="M8" s="31"/>
      <c r="N8" s="35"/>
      <c r="O8" s="35"/>
      <c r="P8" s="35"/>
    </row>
    <row r="9" spans="1:16" ht="13.5" thickBot="1" x14ac:dyDescent="0.25">
      <c r="A9" s="46" t="s">
        <v>11</v>
      </c>
      <c r="B9" s="40"/>
      <c r="C9" s="40"/>
      <c r="D9" s="40"/>
      <c r="E9" s="40"/>
      <c r="F9" s="40"/>
      <c r="J9" s="41"/>
    </row>
    <row r="10" spans="1:16" ht="13.5" thickBot="1" x14ac:dyDescent="0.25">
      <c r="A10" s="46" t="s">
        <v>5</v>
      </c>
      <c r="B10" s="42"/>
      <c r="C10" s="42"/>
      <c r="D10" s="42"/>
      <c r="E10" s="42"/>
      <c r="F10" s="42"/>
      <c r="H10" s="196" t="s">
        <v>228</v>
      </c>
      <c r="I10" s="197"/>
      <c r="J10" s="197"/>
      <c r="K10" s="198"/>
    </row>
    <row r="11" spans="1:16" ht="15" thickBot="1" x14ac:dyDescent="0.25">
      <c r="A11" s="45" t="s">
        <v>6</v>
      </c>
      <c r="B11" s="42"/>
      <c r="C11" s="42"/>
      <c r="D11" s="42"/>
      <c r="E11" s="42"/>
      <c r="F11" s="42"/>
    </row>
    <row r="12" spans="1:16" ht="15" thickBot="1" x14ac:dyDescent="0.25">
      <c r="A12" s="45" t="s">
        <v>7</v>
      </c>
      <c r="B12" s="42"/>
      <c r="C12" s="42"/>
      <c r="D12" s="42"/>
      <c r="E12" s="42"/>
      <c r="F12" s="42"/>
      <c r="H12" s="43" t="s">
        <v>9</v>
      </c>
      <c r="I12" s="47">
        <v>0.05</v>
      </c>
    </row>
    <row r="13" spans="1:16" ht="15" thickBot="1" x14ac:dyDescent="0.25">
      <c r="A13" s="45" t="s">
        <v>8</v>
      </c>
      <c r="B13" s="42"/>
      <c r="C13" s="42"/>
      <c r="D13" s="42"/>
      <c r="E13" s="42"/>
      <c r="F13" s="42"/>
      <c r="H13" s="43" t="s">
        <v>10</v>
      </c>
      <c r="I13" s="47">
        <v>7.0000000000000007E-2</v>
      </c>
    </row>
    <row r="20" spans="9:11" x14ac:dyDescent="0.2">
      <c r="K20" s="44"/>
    </row>
    <row r="21" spans="9:11" x14ac:dyDescent="0.2">
      <c r="I21" s="35"/>
    </row>
    <row r="22" spans="9:11" x14ac:dyDescent="0.2">
      <c r="J22" s="44"/>
    </row>
  </sheetData>
  <mergeCells count="1">
    <mergeCell ref="H10:K10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9"/>
  <sheetViews>
    <sheetView zoomScaleNormal="100" workbookViewId="0">
      <selection activeCell="B13" sqref="B13"/>
    </sheetView>
  </sheetViews>
  <sheetFormatPr baseColWidth="10" defaultRowHeight="12.75" x14ac:dyDescent="0.2"/>
  <cols>
    <col min="1" max="1" width="35.28515625" bestFit="1" customWidth="1"/>
    <col min="2" max="2" width="16" style="103" customWidth="1"/>
    <col min="3" max="4" width="16" customWidth="1"/>
    <col min="7" max="9" width="0" hidden="1" customWidth="1"/>
  </cols>
  <sheetData>
    <row r="1" spans="1:9" s="122" customFormat="1" ht="26.25" thickTop="1" x14ac:dyDescent="0.2">
      <c r="A1" s="125"/>
      <c r="B1" s="67" t="s">
        <v>403</v>
      </c>
      <c r="C1" s="124" t="s">
        <v>404</v>
      </c>
      <c r="D1" s="123" t="s">
        <v>405</v>
      </c>
      <c r="G1" s="122">
        <v>0</v>
      </c>
      <c r="H1" s="122">
        <v>0</v>
      </c>
      <c r="I1" s="122">
        <v>0</v>
      </c>
    </row>
    <row r="2" spans="1:9" s="106" customFormat="1" ht="15.75" x14ac:dyDescent="0.2">
      <c r="A2" s="121" t="s">
        <v>406</v>
      </c>
      <c r="B2" s="72"/>
      <c r="C2" s="120"/>
      <c r="D2" s="117"/>
      <c r="G2" s="106">
        <v>5963</v>
      </c>
      <c r="H2" s="106">
        <v>5.5E-2</v>
      </c>
      <c r="I2" s="106">
        <v>327.97</v>
      </c>
    </row>
    <row r="3" spans="1:9" s="106" customFormat="1" x14ac:dyDescent="0.2">
      <c r="A3" s="119" t="s">
        <v>407</v>
      </c>
      <c r="B3" s="72"/>
      <c r="C3" s="118"/>
      <c r="D3" s="117"/>
      <c r="G3" s="106">
        <v>11896</v>
      </c>
      <c r="H3" s="106">
        <v>0.14000000000000001</v>
      </c>
      <c r="I3" s="106">
        <v>1339.13</v>
      </c>
    </row>
    <row r="4" spans="1:9" s="106" customFormat="1" x14ac:dyDescent="0.2">
      <c r="A4" s="119" t="s">
        <v>425</v>
      </c>
      <c r="B4" s="78">
        <f>B3*0.1</f>
        <v>0</v>
      </c>
      <c r="C4" s="118">
        <f>C3*0.1</f>
        <v>0</v>
      </c>
      <c r="D4" s="117">
        <f>D3*0.1</f>
        <v>0</v>
      </c>
      <c r="G4" s="106">
        <v>26420</v>
      </c>
      <c r="H4" s="106">
        <v>0.3</v>
      </c>
      <c r="I4" s="106">
        <v>5566.33</v>
      </c>
    </row>
    <row r="5" spans="1:9" s="106" customFormat="1" x14ac:dyDescent="0.2">
      <c r="A5" s="119" t="s">
        <v>409</v>
      </c>
      <c r="B5" s="78"/>
      <c r="C5" s="118"/>
      <c r="D5" s="117"/>
      <c r="G5" s="106">
        <v>70830</v>
      </c>
      <c r="H5" s="106">
        <v>0.4</v>
      </c>
      <c r="I5" s="106">
        <v>13357.63</v>
      </c>
    </row>
    <row r="6" spans="1:9" s="106" customFormat="1" x14ac:dyDescent="0.2">
      <c r="A6" s="119" t="s">
        <v>410</v>
      </c>
      <c r="B6" s="78">
        <f>+B3-B4-B5</f>
        <v>0</v>
      </c>
      <c r="C6" s="118">
        <f>+C3-C4-C5</f>
        <v>0</v>
      </c>
      <c r="D6" s="117">
        <f>+D3-D4-D5</f>
        <v>0</v>
      </c>
    </row>
    <row r="7" spans="1:9" s="106" customFormat="1" ht="13.5" thickBot="1" x14ac:dyDescent="0.25">
      <c r="A7" s="116" t="s">
        <v>413</v>
      </c>
      <c r="B7" s="81"/>
      <c r="C7" s="115"/>
      <c r="D7" s="114"/>
    </row>
    <row r="8" spans="1:9" s="106" customFormat="1" ht="16.5" thickTop="1" x14ac:dyDescent="0.2">
      <c r="A8" s="113" t="s">
        <v>414</v>
      </c>
      <c r="B8" s="85">
        <f>SUM(B6:D7)</f>
        <v>0</v>
      </c>
      <c r="C8" s="153"/>
      <c r="D8" s="154"/>
    </row>
    <row r="9" spans="1:9" s="106" customFormat="1" ht="15.75" x14ac:dyDescent="0.2">
      <c r="A9" s="112" t="s">
        <v>415</v>
      </c>
      <c r="B9" s="89"/>
      <c r="C9" s="155"/>
      <c r="D9" s="156"/>
    </row>
    <row r="10" spans="1:9" s="106" customFormat="1" x14ac:dyDescent="0.2">
      <c r="A10" s="109" t="s">
        <v>416</v>
      </c>
      <c r="B10" s="78"/>
      <c r="C10" s="155"/>
      <c r="D10" s="156"/>
    </row>
    <row r="11" spans="1:9" s="106" customFormat="1" x14ac:dyDescent="0.2">
      <c r="A11" s="108" t="s">
        <v>417</v>
      </c>
      <c r="B11" s="94"/>
      <c r="C11" s="155"/>
      <c r="D11" s="156"/>
    </row>
    <row r="12" spans="1:9" s="106" customFormat="1" ht="15.75" x14ac:dyDescent="0.2">
      <c r="A12" s="111" t="s">
        <v>418</v>
      </c>
      <c r="B12" s="96">
        <f>+B8-B10-B11</f>
        <v>0</v>
      </c>
      <c r="C12" s="155"/>
      <c r="D12" s="156"/>
    </row>
    <row r="13" spans="1:9" s="106" customFormat="1" x14ac:dyDescent="0.2">
      <c r="A13" s="110" t="s">
        <v>419</v>
      </c>
      <c r="B13" s="89">
        <v>1</v>
      </c>
      <c r="C13" s="155"/>
      <c r="D13" s="156"/>
    </row>
    <row r="14" spans="1:9" s="106" customFormat="1" x14ac:dyDescent="0.2">
      <c r="A14" s="109" t="s">
        <v>420</v>
      </c>
      <c r="B14" s="78">
        <f>+B12/B13</f>
        <v>0</v>
      </c>
      <c r="C14" s="155"/>
      <c r="D14" s="156"/>
    </row>
    <row r="15" spans="1:9" s="106" customFormat="1" x14ac:dyDescent="0.2">
      <c r="A15" s="109" t="s">
        <v>421</v>
      </c>
      <c r="B15" s="78">
        <f>VLOOKUP($B$14,$G$1:$I$5,2)</f>
        <v>0</v>
      </c>
      <c r="C15" s="155"/>
      <c r="D15" s="156"/>
    </row>
    <row r="16" spans="1:9" s="106" customFormat="1" x14ac:dyDescent="0.2">
      <c r="A16" s="108" t="s">
        <v>422</v>
      </c>
      <c r="B16" s="78">
        <f>VLOOKUP($B$14,$G$1:$I$5,3)</f>
        <v>0</v>
      </c>
      <c r="C16" s="155"/>
      <c r="D16" s="156"/>
    </row>
    <row r="17" spans="1:4" s="106" customFormat="1" ht="16.5" thickBot="1" x14ac:dyDescent="0.25">
      <c r="A17" s="107" t="s">
        <v>423</v>
      </c>
      <c r="B17" s="99">
        <f>+B12*B15-(B16*B13)</f>
        <v>0</v>
      </c>
      <c r="C17" s="157"/>
      <c r="D17" s="158"/>
    </row>
    <row r="18" spans="1:4" ht="13.5" thickTop="1" x14ac:dyDescent="0.2">
      <c r="C18" s="64"/>
      <c r="D18" s="64"/>
    </row>
    <row r="19" spans="1:4" x14ac:dyDescent="0.2">
      <c r="C19" s="64"/>
      <c r="D19" s="64"/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0"/>
  <sheetViews>
    <sheetView zoomScale="110" zoomScaleNormal="110" workbookViewId="0">
      <selection activeCell="F8" sqref="F8"/>
    </sheetView>
  </sheetViews>
  <sheetFormatPr baseColWidth="10" defaultColWidth="11.42578125" defaultRowHeight="12.75" x14ac:dyDescent="0.2"/>
  <cols>
    <col min="1" max="1" width="19" style="126" bestFit="1" customWidth="1"/>
    <col min="2" max="13" width="12.5703125" style="126" customWidth="1"/>
    <col min="14" max="14" width="11.42578125" style="126" bestFit="1" customWidth="1"/>
    <col min="15" max="16384" width="11.42578125" style="126"/>
  </cols>
  <sheetData>
    <row r="1" spans="1:14" ht="38.25" customHeight="1" x14ac:dyDescent="0.2">
      <c r="A1" s="219" t="s">
        <v>426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2" spans="1:14" s="127" customFormat="1" ht="16.5" thickBot="1" x14ac:dyDescent="0.3">
      <c r="A2" s="146"/>
      <c r="B2" s="147" t="s">
        <v>427</v>
      </c>
      <c r="C2" s="147" t="s">
        <v>428</v>
      </c>
      <c r="D2" s="147" t="s">
        <v>429</v>
      </c>
      <c r="E2" s="147" t="s">
        <v>430</v>
      </c>
      <c r="F2" s="147" t="s">
        <v>431</v>
      </c>
      <c r="G2" s="147" t="s">
        <v>432</v>
      </c>
      <c r="H2" s="147" t="s">
        <v>433</v>
      </c>
      <c r="I2" s="147" t="s">
        <v>434</v>
      </c>
      <c r="J2" s="147" t="s">
        <v>435</v>
      </c>
      <c r="K2" s="147" t="s">
        <v>436</v>
      </c>
      <c r="L2" s="147" t="s">
        <v>437</v>
      </c>
      <c r="M2" s="147" t="s">
        <v>438</v>
      </c>
      <c r="N2" s="147" t="s">
        <v>439</v>
      </c>
    </row>
    <row r="3" spans="1:14" x14ac:dyDescent="0.2">
      <c r="A3" s="128" t="s">
        <v>440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48"/>
    </row>
    <row r="4" spans="1:14" x14ac:dyDescent="0.2">
      <c r="A4" s="130" t="s">
        <v>441</v>
      </c>
      <c r="B4" s="129">
        <v>25728</v>
      </c>
      <c r="C4" s="129">
        <v>26724</v>
      </c>
      <c r="D4" s="129">
        <v>27720</v>
      </c>
      <c r="E4" s="129">
        <v>28716</v>
      </c>
      <c r="F4" s="129">
        <v>29712</v>
      </c>
      <c r="G4" s="129">
        <v>30708</v>
      </c>
      <c r="H4" s="129">
        <v>31704</v>
      </c>
      <c r="I4" s="129">
        <v>32700</v>
      </c>
      <c r="J4" s="129">
        <v>33696</v>
      </c>
      <c r="K4" s="129">
        <v>34692</v>
      </c>
      <c r="L4" s="129">
        <v>35688</v>
      </c>
      <c r="M4" s="129">
        <v>36684</v>
      </c>
      <c r="N4" s="148">
        <f>SUM(B4:M4)</f>
        <v>374472</v>
      </c>
    </row>
    <row r="5" spans="1:14" x14ac:dyDescent="0.2">
      <c r="A5" s="130" t="s">
        <v>442</v>
      </c>
      <c r="B5" s="129">
        <v>11582</v>
      </c>
      <c r="C5" s="129">
        <v>11398</v>
      </c>
      <c r="D5" s="129">
        <v>11214</v>
      </c>
      <c r="E5" s="129">
        <v>11030</v>
      </c>
      <c r="F5" s="129">
        <v>10846</v>
      </c>
      <c r="G5" s="129">
        <v>10662</v>
      </c>
      <c r="H5" s="129">
        <v>10478</v>
      </c>
      <c r="I5" s="129">
        <v>10294</v>
      </c>
      <c r="J5" s="129">
        <v>10110</v>
      </c>
      <c r="K5" s="129">
        <v>9926</v>
      </c>
      <c r="L5" s="129">
        <v>9742</v>
      </c>
      <c r="M5" s="129">
        <v>9558</v>
      </c>
      <c r="N5" s="148">
        <f t="shared" ref="N5:N18" si="0">SUM(B5:M5)</f>
        <v>126840</v>
      </c>
    </row>
    <row r="6" spans="1:14" x14ac:dyDescent="0.2">
      <c r="A6" s="130" t="s">
        <v>443</v>
      </c>
      <c r="B6" s="129">
        <v>7689</v>
      </c>
      <c r="C6" s="129">
        <v>8745</v>
      </c>
      <c r="D6" s="129">
        <v>9801</v>
      </c>
      <c r="E6" s="129">
        <v>10857</v>
      </c>
      <c r="F6" s="129">
        <v>11913</v>
      </c>
      <c r="G6" s="129">
        <v>12969</v>
      </c>
      <c r="H6" s="129">
        <v>14025</v>
      </c>
      <c r="I6" s="129">
        <v>15081</v>
      </c>
      <c r="J6" s="129">
        <v>16137</v>
      </c>
      <c r="K6" s="129">
        <v>17193</v>
      </c>
      <c r="L6" s="129">
        <v>18249</v>
      </c>
      <c r="M6" s="129">
        <v>19305</v>
      </c>
      <c r="N6" s="148">
        <f>SUM(B6:M6)</f>
        <v>161964</v>
      </c>
    </row>
    <row r="7" spans="1:14" x14ac:dyDescent="0.2">
      <c r="A7" s="131" t="s">
        <v>444</v>
      </c>
      <c r="B7" s="132">
        <f>SUM(B4:B6)</f>
        <v>44999</v>
      </c>
      <c r="C7" s="132">
        <f>SUM(C4:C6)</f>
        <v>46867</v>
      </c>
      <c r="D7" s="132">
        <f t="shared" ref="D7:M7" si="1">SUM(D4:D6)</f>
        <v>48735</v>
      </c>
      <c r="E7" s="132">
        <f t="shared" si="1"/>
        <v>50603</v>
      </c>
      <c r="F7" s="132">
        <f t="shared" si="1"/>
        <v>52471</v>
      </c>
      <c r="G7" s="132">
        <f t="shared" si="1"/>
        <v>54339</v>
      </c>
      <c r="H7" s="132">
        <f t="shared" si="1"/>
        <v>56207</v>
      </c>
      <c r="I7" s="132">
        <f t="shared" si="1"/>
        <v>58075</v>
      </c>
      <c r="J7" s="132">
        <f t="shared" si="1"/>
        <v>59943</v>
      </c>
      <c r="K7" s="132">
        <f t="shared" si="1"/>
        <v>61811</v>
      </c>
      <c r="L7" s="132">
        <f t="shared" si="1"/>
        <v>63679</v>
      </c>
      <c r="M7" s="132">
        <f t="shared" si="1"/>
        <v>65547</v>
      </c>
      <c r="N7" s="149">
        <f t="shared" si="0"/>
        <v>663276</v>
      </c>
    </row>
    <row r="8" spans="1:14" x14ac:dyDescent="0.2">
      <c r="A8" s="128" t="s">
        <v>445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48"/>
    </row>
    <row r="9" spans="1:14" x14ac:dyDescent="0.2">
      <c r="A9" s="130" t="s">
        <v>441</v>
      </c>
      <c r="B9" s="129">
        <v>20598</v>
      </c>
      <c r="C9" s="129">
        <v>21569.55</v>
      </c>
      <c r="D9" s="129">
        <v>22541.1</v>
      </c>
      <c r="E9" s="129">
        <v>23512.65</v>
      </c>
      <c r="F9" s="129">
        <v>24484.2</v>
      </c>
      <c r="G9" s="129">
        <v>25455.75</v>
      </c>
      <c r="H9" s="129">
        <v>26427.3</v>
      </c>
      <c r="I9" s="129">
        <v>27398.85</v>
      </c>
      <c r="J9" s="129">
        <v>28370.400000000001</v>
      </c>
      <c r="K9" s="129">
        <v>29341.95</v>
      </c>
      <c r="L9" s="129">
        <v>30313.5</v>
      </c>
      <c r="M9" s="129">
        <v>31285.05</v>
      </c>
      <c r="N9" s="148">
        <f t="shared" si="0"/>
        <v>311298.3</v>
      </c>
    </row>
    <row r="10" spans="1:14" x14ac:dyDescent="0.2">
      <c r="A10" s="130" t="s">
        <v>442</v>
      </c>
      <c r="B10" s="129">
        <v>12459</v>
      </c>
      <c r="C10" s="129">
        <v>13587</v>
      </c>
      <c r="D10" s="129">
        <v>14715</v>
      </c>
      <c r="E10" s="129">
        <v>15843</v>
      </c>
      <c r="F10" s="129">
        <v>16971</v>
      </c>
      <c r="G10" s="129">
        <v>18099</v>
      </c>
      <c r="H10" s="129">
        <v>19227</v>
      </c>
      <c r="I10" s="129">
        <v>20355</v>
      </c>
      <c r="J10" s="129">
        <v>21483</v>
      </c>
      <c r="K10" s="129">
        <v>22611</v>
      </c>
      <c r="L10" s="129">
        <v>23739</v>
      </c>
      <c r="M10" s="129">
        <v>24867</v>
      </c>
      <c r="N10" s="148">
        <f t="shared" si="0"/>
        <v>223956</v>
      </c>
    </row>
    <row r="11" spans="1:14" x14ac:dyDescent="0.2">
      <c r="A11" s="130" t="s">
        <v>443</v>
      </c>
      <c r="B11" s="129">
        <v>9863</v>
      </c>
      <c r="C11" s="129">
        <v>9785</v>
      </c>
      <c r="D11" s="129">
        <v>9707</v>
      </c>
      <c r="E11" s="129">
        <v>9629</v>
      </c>
      <c r="F11" s="129">
        <v>9551</v>
      </c>
      <c r="G11" s="129">
        <v>9473</v>
      </c>
      <c r="H11" s="129">
        <v>9395</v>
      </c>
      <c r="I11" s="129">
        <v>9317</v>
      </c>
      <c r="J11" s="129">
        <v>9239</v>
      </c>
      <c r="K11" s="129">
        <v>9161</v>
      </c>
      <c r="L11" s="129">
        <v>9083</v>
      </c>
      <c r="M11" s="129">
        <v>9005</v>
      </c>
      <c r="N11" s="148">
        <f t="shared" si="0"/>
        <v>113208</v>
      </c>
    </row>
    <row r="12" spans="1:14" x14ac:dyDescent="0.2">
      <c r="A12" s="131" t="s">
        <v>446</v>
      </c>
      <c r="B12" s="132">
        <f>SUM(B9:B11)</f>
        <v>42920</v>
      </c>
      <c r="C12" s="132">
        <f>SUM(C9:C11)</f>
        <v>44941.55</v>
      </c>
      <c r="D12" s="132">
        <f t="shared" ref="D12:M12" si="2">SUM(D9:D11)</f>
        <v>46963.1</v>
      </c>
      <c r="E12" s="132">
        <f t="shared" si="2"/>
        <v>48984.65</v>
      </c>
      <c r="F12" s="132">
        <f t="shared" si="2"/>
        <v>51006.2</v>
      </c>
      <c r="G12" s="132">
        <f t="shared" si="2"/>
        <v>53027.75</v>
      </c>
      <c r="H12" s="132">
        <f t="shared" si="2"/>
        <v>55049.3</v>
      </c>
      <c r="I12" s="132">
        <f t="shared" si="2"/>
        <v>57070.85</v>
      </c>
      <c r="J12" s="132">
        <f t="shared" si="2"/>
        <v>59092.4</v>
      </c>
      <c r="K12" s="132">
        <f t="shared" si="2"/>
        <v>61113.95</v>
      </c>
      <c r="L12" s="132">
        <f t="shared" si="2"/>
        <v>63135.5</v>
      </c>
      <c r="M12" s="132">
        <f t="shared" si="2"/>
        <v>65157.05</v>
      </c>
      <c r="N12" s="149">
        <f t="shared" si="0"/>
        <v>648462.30000000005</v>
      </c>
    </row>
    <row r="13" spans="1:14" x14ac:dyDescent="0.2">
      <c r="A13" s="128" t="s">
        <v>447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48"/>
    </row>
    <row r="14" spans="1:14" x14ac:dyDescent="0.2">
      <c r="A14" s="130" t="s">
        <v>441</v>
      </c>
      <c r="B14" s="129">
        <v>36584</v>
      </c>
      <c r="C14" s="129">
        <v>37922</v>
      </c>
      <c r="D14" s="129">
        <v>39260</v>
      </c>
      <c r="E14" s="129">
        <v>40598</v>
      </c>
      <c r="F14" s="129">
        <v>41936</v>
      </c>
      <c r="G14" s="129">
        <v>43274</v>
      </c>
      <c r="H14" s="129">
        <v>44612</v>
      </c>
      <c r="I14" s="129"/>
      <c r="J14" s="129">
        <v>47288</v>
      </c>
      <c r="K14" s="129">
        <v>48626</v>
      </c>
      <c r="L14" s="129">
        <v>49964</v>
      </c>
      <c r="M14" s="129">
        <v>51302</v>
      </c>
      <c r="N14" s="148">
        <f t="shared" si="0"/>
        <v>481366</v>
      </c>
    </row>
    <row r="15" spans="1:14" x14ac:dyDescent="0.2">
      <c r="A15" s="130" t="s">
        <v>442</v>
      </c>
      <c r="B15" s="129">
        <v>15236</v>
      </c>
      <c r="C15" s="129">
        <v>15389</v>
      </c>
      <c r="D15" s="129">
        <v>15542</v>
      </c>
      <c r="E15" s="129">
        <v>15695</v>
      </c>
      <c r="F15" s="129">
        <v>15848</v>
      </c>
      <c r="G15" s="129">
        <v>16001</v>
      </c>
      <c r="H15" s="129">
        <v>16154</v>
      </c>
      <c r="I15" s="129">
        <v>16307</v>
      </c>
      <c r="J15" s="129">
        <v>16460</v>
      </c>
      <c r="K15" s="129">
        <v>16613</v>
      </c>
      <c r="L15" s="129">
        <v>16766</v>
      </c>
      <c r="M15" s="129">
        <v>16919</v>
      </c>
      <c r="N15" s="148">
        <f t="shared" si="0"/>
        <v>192930</v>
      </c>
    </row>
    <row r="16" spans="1:14" x14ac:dyDescent="0.2">
      <c r="A16" s="130" t="s">
        <v>443</v>
      </c>
      <c r="B16" s="129">
        <v>12987</v>
      </c>
      <c r="C16" s="129">
        <v>12564</v>
      </c>
      <c r="D16" s="129">
        <v>12141</v>
      </c>
      <c r="E16" s="129">
        <v>11718</v>
      </c>
      <c r="F16" s="129">
        <v>11295</v>
      </c>
      <c r="G16" s="129">
        <v>10872</v>
      </c>
      <c r="H16" s="129">
        <v>10449</v>
      </c>
      <c r="I16" s="129">
        <v>10026</v>
      </c>
      <c r="J16" s="129">
        <v>9603</v>
      </c>
      <c r="K16" s="129">
        <v>9180</v>
      </c>
      <c r="L16" s="129">
        <v>8757</v>
      </c>
      <c r="M16" s="129">
        <v>8334</v>
      </c>
      <c r="N16" s="148">
        <f t="shared" si="0"/>
        <v>127926</v>
      </c>
    </row>
    <row r="17" spans="1:14" x14ac:dyDescent="0.2">
      <c r="A17" s="131" t="s">
        <v>448</v>
      </c>
      <c r="B17" s="132">
        <f t="shared" ref="B17:M17" si="3">SUM(B14:B16)</f>
        <v>64807</v>
      </c>
      <c r="C17" s="132">
        <f t="shared" si="3"/>
        <v>65875</v>
      </c>
      <c r="D17" s="132">
        <f t="shared" si="3"/>
        <v>66943</v>
      </c>
      <c r="E17" s="132">
        <f t="shared" si="3"/>
        <v>68011</v>
      </c>
      <c r="F17" s="132">
        <f t="shared" si="3"/>
        <v>69079</v>
      </c>
      <c r="G17" s="132">
        <f t="shared" si="3"/>
        <v>70147</v>
      </c>
      <c r="H17" s="132">
        <f t="shared" si="3"/>
        <v>71215</v>
      </c>
      <c r="I17" s="132">
        <f t="shared" si="3"/>
        <v>26333</v>
      </c>
      <c r="J17" s="132">
        <f t="shared" si="3"/>
        <v>73351</v>
      </c>
      <c r="K17" s="132">
        <f t="shared" si="3"/>
        <v>74419</v>
      </c>
      <c r="L17" s="132">
        <f t="shared" si="3"/>
        <v>75487</v>
      </c>
      <c r="M17" s="132">
        <f t="shared" si="3"/>
        <v>76555</v>
      </c>
      <c r="N17" s="149">
        <f t="shared" si="0"/>
        <v>802222</v>
      </c>
    </row>
    <row r="18" spans="1:14" ht="13.5" thickBot="1" x14ac:dyDescent="0.25">
      <c r="A18" s="151" t="s">
        <v>449</v>
      </c>
      <c r="B18" s="152">
        <f>SUM(B17,B12,B7)</f>
        <v>152726</v>
      </c>
      <c r="C18" s="152">
        <f>SUM(C17,C12,C7)</f>
        <v>157683.54999999999</v>
      </c>
      <c r="D18" s="152">
        <f t="shared" ref="D18:M18" si="4">SUM(D17,D12,D7)</f>
        <v>162641.1</v>
      </c>
      <c r="E18" s="152">
        <f t="shared" si="4"/>
        <v>167598.65</v>
      </c>
      <c r="F18" s="152">
        <f t="shared" si="4"/>
        <v>172556.2</v>
      </c>
      <c r="G18" s="152">
        <f t="shared" si="4"/>
        <v>177513.75</v>
      </c>
      <c r="H18" s="152">
        <f t="shared" si="4"/>
        <v>182471.3</v>
      </c>
      <c r="I18" s="152">
        <f t="shared" si="4"/>
        <v>141478.85</v>
      </c>
      <c r="J18" s="152">
        <f t="shared" si="4"/>
        <v>192386.4</v>
      </c>
      <c r="K18" s="152">
        <f t="shared" si="4"/>
        <v>197343.95</v>
      </c>
      <c r="L18" s="152">
        <f t="shared" si="4"/>
        <v>202301.5</v>
      </c>
      <c r="M18" s="152">
        <f t="shared" si="4"/>
        <v>207259.05</v>
      </c>
      <c r="N18" s="150">
        <f t="shared" si="0"/>
        <v>2113960.2999999998</v>
      </c>
    </row>
    <row r="19" spans="1:14" x14ac:dyDescent="0.2"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</row>
    <row r="20" spans="1:14" x14ac:dyDescent="0.2">
      <c r="N20" s="133"/>
    </row>
  </sheetData>
  <mergeCells count="1">
    <mergeCell ref="A1:N1"/>
  </mergeCells>
  <pageMargins left="0.18" right="0.18" top="0.75" bottom="0.75" header="0.3" footer="0.3"/>
  <pageSetup paperSize="9"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"/>
  <sheetViews>
    <sheetView workbookViewId="0">
      <selection activeCell="C5" sqref="C5"/>
    </sheetView>
  </sheetViews>
  <sheetFormatPr baseColWidth="10" defaultRowHeight="12.75" x14ac:dyDescent="0.2"/>
  <cols>
    <col min="1" max="1" width="22.42578125" bestFit="1" customWidth="1"/>
    <col min="2" max="2" width="13.28515625" bestFit="1" customWidth="1"/>
  </cols>
  <sheetData>
    <row r="1" spans="1:8" x14ac:dyDescent="0.2">
      <c r="A1" s="134" t="s">
        <v>450</v>
      </c>
      <c r="B1" s="135">
        <v>100000</v>
      </c>
    </row>
    <row r="2" spans="1:8" x14ac:dyDescent="0.2">
      <c r="A2" s="134" t="s">
        <v>451</v>
      </c>
      <c r="B2" s="136">
        <v>3.5000000000000003E-2</v>
      </c>
    </row>
    <row r="3" spans="1:8" x14ac:dyDescent="0.2">
      <c r="A3" s="134" t="s">
        <v>452</v>
      </c>
      <c r="B3">
        <v>10</v>
      </c>
    </row>
    <row r="4" spans="1:8" x14ac:dyDescent="0.2">
      <c r="A4" s="134" t="s">
        <v>453</v>
      </c>
      <c r="B4" s="51">
        <f>PMT(B2/12,B3*12,-B1)</f>
        <v>988.85867461903331</v>
      </c>
      <c r="C4" s="135"/>
      <c r="D4" s="135"/>
      <c r="E4" s="135"/>
      <c r="F4" s="135"/>
      <c r="G4" s="135"/>
      <c r="H4" s="1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tabColor indexed="15"/>
  </sheetPr>
  <dimension ref="A1:AD294"/>
  <sheetViews>
    <sheetView topLeftCell="A10" zoomScale="98" zoomScaleNormal="98" workbookViewId="0">
      <pane ySplit="1" topLeftCell="A11" activePane="bottomLeft" state="frozen"/>
      <selection activeCell="A10" sqref="A10"/>
      <selection pane="bottomLeft" activeCell="A11" sqref="A11"/>
    </sheetView>
  </sheetViews>
  <sheetFormatPr baseColWidth="10" defaultRowHeight="12.75" x14ac:dyDescent="0.2"/>
  <cols>
    <col min="1" max="1" width="22.42578125" customWidth="1"/>
    <col min="2" max="2" width="12.7109375" bestFit="1" customWidth="1"/>
    <col min="3" max="3" width="9.5703125" customWidth="1"/>
    <col min="4" max="4" width="9.42578125" customWidth="1"/>
    <col min="5" max="5" width="12.42578125" customWidth="1"/>
    <col min="6" max="6" width="11.28515625" customWidth="1"/>
    <col min="7" max="7" width="11.140625" customWidth="1"/>
    <col min="8" max="8" width="12.42578125" bestFit="1" customWidth="1"/>
    <col min="9" max="9" width="6.85546875" customWidth="1"/>
    <col min="10" max="11" width="7.7109375" customWidth="1"/>
    <col min="12" max="12" width="7.5703125" customWidth="1"/>
    <col min="13" max="13" width="13.140625" customWidth="1"/>
    <col min="15" max="15" width="12.28515625" bestFit="1" customWidth="1"/>
    <col min="16" max="16" width="24.28515625" customWidth="1"/>
    <col min="17" max="17" width="16.140625" customWidth="1"/>
    <col min="18" max="18" width="20.5703125" customWidth="1"/>
    <col min="19" max="19" width="15.7109375" customWidth="1"/>
    <col min="20" max="20" width="14" customWidth="1"/>
    <col min="21" max="21" width="19.140625" customWidth="1"/>
    <col min="30" max="30" width="5.5703125" customWidth="1"/>
  </cols>
  <sheetData>
    <row r="1" spans="1:30" ht="23.25" customHeight="1" thickBot="1" x14ac:dyDescent="0.25">
      <c r="A1" s="55"/>
      <c r="B1" s="56"/>
      <c r="C1" s="56"/>
      <c r="D1" s="139" t="s">
        <v>17</v>
      </c>
      <c r="E1" s="140" t="s">
        <v>402</v>
      </c>
      <c r="F1" s="205" t="s">
        <v>17</v>
      </c>
      <c r="G1" s="200"/>
      <c r="H1" s="199" t="s">
        <v>18</v>
      </c>
      <c r="I1" s="200"/>
      <c r="J1" s="59"/>
      <c r="K1" s="24"/>
      <c r="L1" s="61" t="s">
        <v>15</v>
      </c>
      <c r="M1" s="62" t="s">
        <v>16</v>
      </c>
      <c r="N1" s="62" t="s">
        <v>249</v>
      </c>
      <c r="O1" s="62" t="s">
        <v>251</v>
      </c>
      <c r="P1" s="62" t="s">
        <v>250</v>
      </c>
      <c r="Q1" s="62" t="s">
        <v>17</v>
      </c>
      <c r="R1" s="62" t="s">
        <v>18</v>
      </c>
      <c r="S1" s="62" t="s">
        <v>253</v>
      </c>
      <c r="T1" s="62" t="s">
        <v>247</v>
      </c>
      <c r="U1" s="62" t="s">
        <v>248</v>
      </c>
      <c r="V1" s="62" t="s">
        <v>246</v>
      </c>
      <c r="W1" s="62" t="s">
        <v>254</v>
      </c>
      <c r="X1" s="62" t="s">
        <v>255</v>
      </c>
      <c r="Y1" s="62" t="s">
        <v>256</v>
      </c>
      <c r="Z1" s="62" t="s">
        <v>244</v>
      </c>
      <c r="AA1" s="62" t="s">
        <v>243</v>
      </c>
      <c r="AB1" s="62" t="s">
        <v>245</v>
      </c>
      <c r="AC1" s="63" t="s">
        <v>395</v>
      </c>
      <c r="AD1" s="59"/>
    </row>
    <row r="2" spans="1:30" ht="23.25" customHeight="1" x14ac:dyDescent="0.2">
      <c r="A2" s="137" t="s">
        <v>12</v>
      </c>
      <c r="B2" s="208" t="s">
        <v>13</v>
      </c>
      <c r="C2" s="208"/>
      <c r="D2" s="142"/>
      <c r="E2" s="142">
        <f>COUNTIFS(F11:F294,F2,G11:G294,H2)</f>
        <v>26</v>
      </c>
      <c r="F2" s="204" t="s">
        <v>30</v>
      </c>
      <c r="G2" s="204"/>
      <c r="H2" s="201" t="s">
        <v>137</v>
      </c>
      <c r="I2" s="202"/>
      <c r="J2" s="59"/>
      <c r="K2" s="142"/>
      <c r="L2" s="145"/>
      <c r="M2" s="159"/>
      <c r="N2" s="159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59"/>
    </row>
    <row r="3" spans="1:30" ht="23.25" customHeight="1" x14ac:dyDescent="0.2">
      <c r="A3" s="143">
        <f ca="1">TODAY()</f>
        <v>43928</v>
      </c>
      <c r="B3" s="208" t="s">
        <v>14</v>
      </c>
      <c r="C3" s="208"/>
      <c r="D3" s="142"/>
      <c r="E3" s="142">
        <f ca="1">SUMIFS(S11:S294,F11:F294,F3,G11:G294,H3)</f>
        <v>110592.157536</v>
      </c>
      <c r="F3" s="203" t="str">
        <f>F2</f>
        <v>CCS DXO</v>
      </c>
      <c r="G3" s="203"/>
      <c r="H3" s="203" t="str">
        <f>H2</f>
        <v>Paris</v>
      </c>
      <c r="I3" s="203"/>
      <c r="J3" s="59"/>
      <c r="K3" s="14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91"/>
      <c r="Y3" s="2"/>
      <c r="Z3" s="2"/>
      <c r="AA3" s="2"/>
      <c r="AB3" s="2"/>
      <c r="AC3" s="2"/>
      <c r="AD3" s="59"/>
    </row>
    <row r="4" spans="1:30" ht="23.25" customHeight="1" x14ac:dyDescent="0.2">
      <c r="A4" s="57"/>
      <c r="B4" s="205"/>
      <c r="C4" s="200"/>
      <c r="D4" s="209" t="s">
        <v>397</v>
      </c>
      <c r="E4" s="209"/>
      <c r="F4" s="200"/>
      <c r="G4" s="58"/>
      <c r="H4" s="58"/>
      <c r="I4" s="59"/>
      <c r="J4" s="60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1:30" ht="23.25" customHeight="1" x14ac:dyDescent="0.2">
      <c r="A5" s="57"/>
      <c r="B5" s="205" t="s">
        <v>396</v>
      </c>
      <c r="C5" s="200"/>
      <c r="D5" s="144"/>
      <c r="E5" s="203"/>
      <c r="F5" s="203"/>
      <c r="G5" s="58"/>
      <c r="H5" s="58"/>
      <c r="I5" s="59"/>
      <c r="J5" s="60"/>
      <c r="K5" s="59"/>
      <c r="L5" s="141" t="s">
        <v>240</v>
      </c>
      <c r="M5" s="48">
        <v>0.2</v>
      </c>
      <c r="N5" s="23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1:30" ht="23.25" customHeight="1" x14ac:dyDescent="0.2">
      <c r="A6" s="138" t="s">
        <v>398</v>
      </c>
      <c r="B6" s="160">
        <f ca="1">AVERAGE(Q10:Q294)</f>
        <v>3251.9478912676077</v>
      </c>
      <c r="C6" s="206" t="s">
        <v>252</v>
      </c>
      <c r="D6" s="144"/>
      <c r="E6" s="59"/>
      <c r="F6" s="59"/>
      <c r="G6" s="59"/>
      <c r="H6" s="59"/>
      <c r="I6" s="59"/>
      <c r="J6" s="59"/>
      <c r="K6" s="59"/>
      <c r="L6" s="141" t="s">
        <v>241</v>
      </c>
      <c r="M6" s="48">
        <v>0.18</v>
      </c>
      <c r="N6" s="48">
        <v>0.14000000000000001</v>
      </c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</row>
    <row r="7" spans="1:30" ht="23.25" customHeight="1" x14ac:dyDescent="0.2">
      <c r="A7" s="138" t="s">
        <v>399</v>
      </c>
      <c r="B7" s="160">
        <f ca="1">MAX(Q10:Q294)</f>
        <v>6064.526640000001</v>
      </c>
      <c r="C7" s="207"/>
      <c r="D7" s="142"/>
      <c r="E7" s="59"/>
      <c r="F7" s="59"/>
      <c r="G7" s="59"/>
      <c r="H7" s="59"/>
      <c r="I7" s="59"/>
      <c r="J7" s="59"/>
      <c r="K7" s="59"/>
      <c r="L7" s="141" t="s">
        <v>242</v>
      </c>
      <c r="M7" s="48">
        <v>0.2</v>
      </c>
      <c r="N7" s="23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</row>
    <row r="8" spans="1:30" ht="23.25" customHeight="1" x14ac:dyDescent="0.2">
      <c r="A8" s="138" t="s">
        <v>400</v>
      </c>
      <c r="B8" s="160">
        <f ca="1">MIN(Q10:Q294)</f>
        <v>1219.2719999999999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</row>
    <row r="9" spans="1:30" ht="18.75" customHeight="1" thickBot="1" x14ac:dyDescent="0.25"/>
    <row r="10" spans="1:30" s="177" customFormat="1" ht="26.25" customHeight="1" thickBot="1" x14ac:dyDescent="0.25">
      <c r="A10" s="178" t="s">
        <v>15</v>
      </c>
      <c r="B10" s="178" t="s">
        <v>16</v>
      </c>
      <c r="C10" s="178" t="s">
        <v>249</v>
      </c>
      <c r="D10" s="178" t="s">
        <v>251</v>
      </c>
      <c r="E10" s="178" t="s">
        <v>250</v>
      </c>
      <c r="F10" s="178" t="s">
        <v>17</v>
      </c>
      <c r="G10" s="178" t="s">
        <v>18</v>
      </c>
      <c r="H10" s="178" t="s">
        <v>253</v>
      </c>
      <c r="I10" s="178" t="s">
        <v>463</v>
      </c>
      <c r="J10" s="178" t="s">
        <v>247</v>
      </c>
      <c r="K10" s="178" t="s">
        <v>248</v>
      </c>
      <c r="L10" s="178" t="s">
        <v>401</v>
      </c>
      <c r="M10" s="178" t="s">
        <v>246</v>
      </c>
      <c r="N10" s="178" t="s">
        <v>254</v>
      </c>
      <c r="O10" s="178" t="s">
        <v>255</v>
      </c>
      <c r="P10" s="178" t="s">
        <v>256</v>
      </c>
      <c r="Q10" s="178" t="s">
        <v>454</v>
      </c>
      <c r="R10" s="178" t="s">
        <v>243</v>
      </c>
      <c r="S10" s="178" t="s">
        <v>455</v>
      </c>
      <c r="T10" s="178" t="s">
        <v>245</v>
      </c>
      <c r="U10" s="178" t="s">
        <v>395</v>
      </c>
    </row>
    <row r="11" spans="1:30" x14ac:dyDescent="0.2">
      <c r="A11" s="220" t="s">
        <v>464</v>
      </c>
      <c r="B11" s="162" t="s">
        <v>136</v>
      </c>
      <c r="C11" s="163" t="s">
        <v>22</v>
      </c>
      <c r="D11" s="163">
        <v>4</v>
      </c>
      <c r="E11" s="164">
        <v>22931</v>
      </c>
      <c r="F11" s="163" t="s">
        <v>30</v>
      </c>
      <c r="G11" s="163" t="s">
        <v>137</v>
      </c>
      <c r="H11" s="164">
        <v>36437</v>
      </c>
      <c r="I11" s="161">
        <v>1</v>
      </c>
      <c r="J11" s="165">
        <f ca="1">DATEDIF(E11,$A$3,"y")</f>
        <v>57</v>
      </c>
      <c r="K11" s="165">
        <f ca="1">DATEDIF(H11,$A$3,"y")</f>
        <v>20</v>
      </c>
      <c r="L11" s="165">
        <v>9</v>
      </c>
      <c r="M11" s="166">
        <v>2414.3160000000003</v>
      </c>
      <c r="N11" s="166">
        <f>IF(L11&gt;=5,M11*$M$5,0)</f>
        <v>482.86320000000006</v>
      </c>
      <c r="O11" s="167">
        <f>IF(L11&gt;6,M11*$M$6,IF(L11&gt;2,M11*$N$6,0))</f>
        <v>434.57688000000002</v>
      </c>
      <c r="P11" s="166">
        <f t="shared" ref="P11:P74" ca="1" si="0">IF(AND(K11&gt;=15,L11&gt;=3),M11*Prime_3,0)</f>
        <v>482.86320000000006</v>
      </c>
      <c r="Q11" s="167">
        <f t="shared" ref="Q11:Q74" ca="1" si="1">SUM(M11:P11)</f>
        <v>3814.6192800000008</v>
      </c>
      <c r="R11" s="168">
        <f t="shared" ref="R11:R74" ca="1" si="2">Q11*23%</f>
        <v>877.36243440000021</v>
      </c>
      <c r="S11" s="168">
        <f t="shared" ref="S11:S74" ca="1" si="3">Q11+R11</f>
        <v>4691.9817144000008</v>
      </c>
      <c r="T11" s="167">
        <f t="shared" ref="T11:T74" ca="1" si="4">Q11-R11</f>
        <v>2937.2568456000008</v>
      </c>
      <c r="U11" s="166"/>
      <c r="W11" s="22"/>
    </row>
    <row r="12" spans="1:30" x14ac:dyDescent="0.2">
      <c r="A12" s="221" t="s">
        <v>465</v>
      </c>
      <c r="B12" s="170" t="s">
        <v>171</v>
      </c>
      <c r="C12" s="171" t="s">
        <v>24</v>
      </c>
      <c r="D12" s="171">
        <v>3</v>
      </c>
      <c r="E12" s="172">
        <v>30614</v>
      </c>
      <c r="F12" s="171" t="s">
        <v>20</v>
      </c>
      <c r="G12" s="171" t="s">
        <v>137</v>
      </c>
      <c r="H12" s="172">
        <v>37539</v>
      </c>
      <c r="I12" s="169">
        <v>2</v>
      </c>
      <c r="J12" s="173">
        <f ca="1">DATEDIF(E12,$A$3,"y")</f>
        <v>36</v>
      </c>
      <c r="K12" s="173">
        <f ca="1">DATEDIF(H12,$A$3,"y")</f>
        <v>17</v>
      </c>
      <c r="L12" s="173">
        <v>5</v>
      </c>
      <c r="M12" s="174">
        <v>2969.1480000000001</v>
      </c>
      <c r="N12" s="190">
        <f t="shared" ref="N12:N75" si="5">IF(L12&gt;=5,M12*$M$5,0)</f>
        <v>593.82960000000003</v>
      </c>
      <c r="O12" s="175">
        <f t="shared" ref="O12:O75" si="6">IF(L12&gt;6,M12*$M$6,IF(L12&gt;2,M12*$N$6,0))</f>
        <v>415.68072000000006</v>
      </c>
      <c r="P12" s="174">
        <f t="shared" ca="1" si="0"/>
        <v>593.82960000000003</v>
      </c>
      <c r="Q12" s="175">
        <f t="shared" ca="1" si="1"/>
        <v>4572.4879200000005</v>
      </c>
      <c r="R12" s="176">
        <f t="shared" ca="1" si="2"/>
        <v>1051.6722216000001</v>
      </c>
      <c r="S12" s="176">
        <f t="shared" ca="1" si="3"/>
        <v>5624.1601416000003</v>
      </c>
      <c r="T12" s="175">
        <f t="shared" ca="1" si="4"/>
        <v>3520.8156984000007</v>
      </c>
      <c r="U12" s="174"/>
      <c r="W12" s="22"/>
    </row>
    <row r="13" spans="1:30" x14ac:dyDescent="0.2">
      <c r="A13" s="221" t="s">
        <v>259</v>
      </c>
      <c r="B13" s="170" t="s">
        <v>172</v>
      </c>
      <c r="C13" s="171" t="s">
        <v>24</v>
      </c>
      <c r="D13" s="171">
        <v>1</v>
      </c>
      <c r="E13" s="172">
        <v>26631</v>
      </c>
      <c r="F13" s="171" t="s">
        <v>149</v>
      </c>
      <c r="G13" s="171" t="s">
        <v>137</v>
      </c>
      <c r="H13" s="172">
        <v>34735</v>
      </c>
      <c r="I13" s="169">
        <v>3</v>
      </c>
      <c r="J13" s="173">
        <f ca="1">DATEDIF(E13,$A$3,"y")</f>
        <v>47</v>
      </c>
      <c r="K13" s="173">
        <f ca="1">DATEDIF(H13,$A$3,"y")</f>
        <v>25</v>
      </c>
      <c r="L13" s="173">
        <v>10</v>
      </c>
      <c r="M13" s="174">
        <v>2933.7840000000001</v>
      </c>
      <c r="N13" s="190">
        <f t="shared" si="5"/>
        <v>586.7568</v>
      </c>
      <c r="O13" s="175">
        <f t="shared" si="6"/>
        <v>528.08112000000006</v>
      </c>
      <c r="P13" s="174">
        <f t="shared" ca="1" si="0"/>
        <v>586.7568</v>
      </c>
      <c r="Q13" s="175">
        <f t="shared" ca="1" si="1"/>
        <v>4635.3787200000006</v>
      </c>
      <c r="R13" s="176">
        <f t="shared" ca="1" si="2"/>
        <v>1066.1371056000003</v>
      </c>
      <c r="S13" s="176">
        <f t="shared" ca="1" si="3"/>
        <v>5701.5158256000013</v>
      </c>
      <c r="T13" s="175">
        <f t="shared" ca="1" si="4"/>
        <v>3569.2416144000003</v>
      </c>
      <c r="U13" s="174"/>
      <c r="W13" s="22"/>
    </row>
    <row r="14" spans="1:30" x14ac:dyDescent="0.2">
      <c r="A14" s="221" t="s">
        <v>466</v>
      </c>
      <c r="B14" s="170" t="s">
        <v>26</v>
      </c>
      <c r="C14" s="171" t="s">
        <v>22</v>
      </c>
      <c r="D14" s="171">
        <v>3</v>
      </c>
      <c r="E14" s="172">
        <v>31112</v>
      </c>
      <c r="F14" s="171" t="s">
        <v>27</v>
      </c>
      <c r="G14" s="171" t="s">
        <v>28</v>
      </c>
      <c r="H14" s="172">
        <v>41601</v>
      </c>
      <c r="I14" s="169">
        <v>4</v>
      </c>
      <c r="J14" s="173">
        <f ca="1">DATEDIF(E14,$A$3,"y")</f>
        <v>35</v>
      </c>
      <c r="K14" s="173">
        <f ca="1">DATEDIF(H14,$A$3,"y")</f>
        <v>6</v>
      </c>
      <c r="L14" s="173">
        <v>1</v>
      </c>
      <c r="M14" s="174">
        <v>1560</v>
      </c>
      <c r="N14" s="190">
        <f t="shared" si="5"/>
        <v>0</v>
      </c>
      <c r="O14" s="175">
        <f t="shared" si="6"/>
        <v>0</v>
      </c>
      <c r="P14" s="174">
        <f t="shared" ca="1" si="0"/>
        <v>0</v>
      </c>
      <c r="Q14" s="175">
        <f t="shared" ca="1" si="1"/>
        <v>1560</v>
      </c>
      <c r="R14" s="176">
        <f t="shared" ca="1" si="2"/>
        <v>358.8</v>
      </c>
      <c r="S14" s="176">
        <f t="shared" ca="1" si="3"/>
        <v>1918.8</v>
      </c>
      <c r="T14" s="175">
        <f t="shared" ca="1" si="4"/>
        <v>1201.2</v>
      </c>
      <c r="U14" s="174"/>
      <c r="W14" s="22"/>
    </row>
    <row r="15" spans="1:30" x14ac:dyDescent="0.2">
      <c r="A15" s="221" t="s">
        <v>467</v>
      </c>
      <c r="B15" s="170" t="s">
        <v>104</v>
      </c>
      <c r="C15" s="171" t="s">
        <v>24</v>
      </c>
      <c r="D15" s="171">
        <v>4</v>
      </c>
      <c r="E15" s="172">
        <v>30311</v>
      </c>
      <c r="F15" s="171" t="s">
        <v>30</v>
      </c>
      <c r="G15" s="171" t="s">
        <v>137</v>
      </c>
      <c r="H15" s="172">
        <v>42366</v>
      </c>
      <c r="I15" s="169">
        <v>5</v>
      </c>
      <c r="J15" s="173">
        <f ca="1">DATEDIF(E15,$A$3,"y")</f>
        <v>37</v>
      </c>
      <c r="K15" s="173">
        <f ca="1">DATEDIF(H15,$A$3,"y")</f>
        <v>4</v>
      </c>
      <c r="L15" s="173">
        <v>2</v>
      </c>
      <c r="M15" s="174">
        <v>1420.6680000000001</v>
      </c>
      <c r="N15" s="190">
        <f t="shared" si="5"/>
        <v>0</v>
      </c>
      <c r="O15" s="175">
        <f t="shared" si="6"/>
        <v>0</v>
      </c>
      <c r="P15" s="174">
        <f t="shared" ca="1" si="0"/>
        <v>0</v>
      </c>
      <c r="Q15" s="175">
        <f t="shared" ca="1" si="1"/>
        <v>1420.6680000000001</v>
      </c>
      <c r="R15" s="176">
        <f t="shared" ca="1" si="2"/>
        <v>326.75364000000002</v>
      </c>
      <c r="S15" s="176">
        <f t="shared" ca="1" si="3"/>
        <v>1747.42164</v>
      </c>
      <c r="T15" s="175">
        <f t="shared" ca="1" si="4"/>
        <v>1093.9143600000002</v>
      </c>
      <c r="U15" s="174"/>
      <c r="W15" s="22"/>
    </row>
    <row r="16" spans="1:30" x14ac:dyDescent="0.2">
      <c r="A16" s="221" t="s">
        <v>260</v>
      </c>
      <c r="B16" s="170" t="s">
        <v>173</v>
      </c>
      <c r="C16" s="171" t="s">
        <v>24</v>
      </c>
      <c r="D16" s="171">
        <v>0</v>
      </c>
      <c r="E16" s="172">
        <v>25114</v>
      </c>
      <c r="F16" s="171" t="s">
        <v>20</v>
      </c>
      <c r="G16" s="171" t="s">
        <v>137</v>
      </c>
      <c r="H16" s="172">
        <v>34681</v>
      </c>
      <c r="I16" s="169">
        <v>6</v>
      </c>
      <c r="J16" s="173">
        <f ca="1">DATEDIF(E16,$A$3,"y")</f>
        <v>51</v>
      </c>
      <c r="K16" s="173">
        <f ca="1">DATEDIF(H16,$A$3,"y")</f>
        <v>25</v>
      </c>
      <c r="L16" s="173">
        <v>1</v>
      </c>
      <c r="M16" s="174">
        <v>4982.3279999999995</v>
      </c>
      <c r="N16" s="190">
        <f t="shared" si="5"/>
        <v>0</v>
      </c>
      <c r="O16" s="175">
        <f t="shared" si="6"/>
        <v>0</v>
      </c>
      <c r="P16" s="174">
        <f t="shared" ca="1" si="0"/>
        <v>0</v>
      </c>
      <c r="Q16" s="175">
        <f t="shared" ca="1" si="1"/>
        <v>4982.3279999999995</v>
      </c>
      <c r="R16" s="176">
        <f t="shared" ca="1" si="2"/>
        <v>1145.93544</v>
      </c>
      <c r="S16" s="176">
        <f t="shared" ca="1" si="3"/>
        <v>6128.2634399999997</v>
      </c>
      <c r="T16" s="175">
        <f t="shared" ca="1" si="4"/>
        <v>3836.3925599999993</v>
      </c>
      <c r="U16" s="174"/>
      <c r="W16" s="22"/>
      <c r="X16" s="64"/>
    </row>
    <row r="17" spans="1:23" x14ac:dyDescent="0.2">
      <c r="A17" s="221" t="s">
        <v>261</v>
      </c>
      <c r="B17" s="170" t="s">
        <v>25</v>
      </c>
      <c r="C17" s="171" t="s">
        <v>24</v>
      </c>
      <c r="D17" s="171">
        <v>4</v>
      </c>
      <c r="E17" s="172">
        <v>29848</v>
      </c>
      <c r="F17" s="171" t="s">
        <v>27</v>
      </c>
      <c r="G17" s="171" t="s">
        <v>28</v>
      </c>
      <c r="H17" s="172">
        <v>39843</v>
      </c>
      <c r="I17" s="169">
        <v>7</v>
      </c>
      <c r="J17" s="173">
        <f ca="1">DATEDIF(E17,$A$3,"y")</f>
        <v>38</v>
      </c>
      <c r="K17" s="173">
        <f ca="1">DATEDIF(H17,$A$3,"y")</f>
        <v>11</v>
      </c>
      <c r="L17" s="173">
        <v>4</v>
      </c>
      <c r="M17" s="174">
        <v>1938.8040000000001</v>
      </c>
      <c r="N17" s="190">
        <f t="shared" si="5"/>
        <v>0</v>
      </c>
      <c r="O17" s="175">
        <f t="shared" si="6"/>
        <v>271.43256000000002</v>
      </c>
      <c r="P17" s="174">
        <f t="shared" ca="1" si="0"/>
        <v>0</v>
      </c>
      <c r="Q17" s="175">
        <f t="shared" ca="1" si="1"/>
        <v>2210.2365600000003</v>
      </c>
      <c r="R17" s="176">
        <f t="shared" ca="1" si="2"/>
        <v>508.3544088000001</v>
      </c>
      <c r="S17" s="176">
        <f t="shared" ca="1" si="3"/>
        <v>2718.5909688000002</v>
      </c>
      <c r="T17" s="175">
        <f t="shared" ca="1" si="4"/>
        <v>1701.8821512000002</v>
      </c>
      <c r="U17" s="174"/>
      <c r="W17" s="22"/>
    </row>
    <row r="18" spans="1:23" x14ac:dyDescent="0.2">
      <c r="A18" s="221" t="s">
        <v>261</v>
      </c>
      <c r="B18" s="170" t="s">
        <v>101</v>
      </c>
      <c r="C18" s="171" t="s">
        <v>24</v>
      </c>
      <c r="D18" s="171">
        <v>4</v>
      </c>
      <c r="E18" s="172">
        <v>27370</v>
      </c>
      <c r="F18" s="171" t="s">
        <v>27</v>
      </c>
      <c r="G18" s="171" t="s">
        <v>28</v>
      </c>
      <c r="H18" s="172">
        <v>38383</v>
      </c>
      <c r="I18" s="169">
        <v>8</v>
      </c>
      <c r="J18" s="173">
        <f ca="1">DATEDIF(E18,$A$3,"y")</f>
        <v>45</v>
      </c>
      <c r="K18" s="173">
        <f ca="1">DATEDIF(H18,$A$3,"y")</f>
        <v>15</v>
      </c>
      <c r="L18" s="173">
        <v>5</v>
      </c>
      <c r="M18" s="174">
        <v>3841.3679999999999</v>
      </c>
      <c r="N18" s="190">
        <f t="shared" si="5"/>
        <v>768.27359999999999</v>
      </c>
      <c r="O18" s="175">
        <f t="shared" si="6"/>
        <v>537.79151999999999</v>
      </c>
      <c r="P18" s="174">
        <f t="shared" ca="1" si="0"/>
        <v>768.27359999999999</v>
      </c>
      <c r="Q18" s="175">
        <f t="shared" ca="1" si="1"/>
        <v>5915.7067200000001</v>
      </c>
      <c r="R18" s="176">
        <f t="shared" ca="1" si="2"/>
        <v>1360.6125456</v>
      </c>
      <c r="S18" s="176">
        <f t="shared" ca="1" si="3"/>
        <v>7276.3192656000001</v>
      </c>
      <c r="T18" s="175">
        <f t="shared" ca="1" si="4"/>
        <v>4555.0941744000002</v>
      </c>
      <c r="U18" s="174"/>
      <c r="W18" s="22"/>
    </row>
    <row r="19" spans="1:23" x14ac:dyDescent="0.2">
      <c r="A19" s="221" t="s">
        <v>261</v>
      </c>
      <c r="B19" s="170" t="s">
        <v>189</v>
      </c>
      <c r="C19" s="171" t="s">
        <v>22</v>
      </c>
      <c r="D19" s="171">
        <v>6</v>
      </c>
      <c r="E19" s="172">
        <v>26056</v>
      </c>
      <c r="F19" s="171" t="s">
        <v>190</v>
      </c>
      <c r="G19" s="171" t="s">
        <v>191</v>
      </c>
      <c r="H19" s="172">
        <v>37482</v>
      </c>
      <c r="I19" s="169">
        <v>9</v>
      </c>
      <c r="J19" s="173">
        <f ca="1">DATEDIF(E19,$A$3,"y")</f>
        <v>48</v>
      </c>
      <c r="K19" s="173">
        <f ca="1">DATEDIF(H19,$A$3,"y")</f>
        <v>17</v>
      </c>
      <c r="L19" s="173">
        <v>9</v>
      </c>
      <c r="M19" s="174">
        <v>3197.8919999999998</v>
      </c>
      <c r="N19" s="190">
        <f t="shared" si="5"/>
        <v>639.57839999999999</v>
      </c>
      <c r="O19" s="175">
        <f t="shared" si="6"/>
        <v>575.62055999999995</v>
      </c>
      <c r="P19" s="174">
        <f t="shared" ca="1" si="0"/>
        <v>639.57839999999999</v>
      </c>
      <c r="Q19" s="175">
        <f t="shared" ca="1" si="1"/>
        <v>5052.6693599999999</v>
      </c>
      <c r="R19" s="176">
        <f t="shared" ca="1" si="2"/>
        <v>1162.1139528000001</v>
      </c>
      <c r="S19" s="176">
        <f t="shared" ca="1" si="3"/>
        <v>6214.7833128000002</v>
      </c>
      <c r="T19" s="175">
        <f t="shared" ca="1" si="4"/>
        <v>3890.5554071999995</v>
      </c>
      <c r="U19" s="174"/>
      <c r="W19" s="22"/>
    </row>
    <row r="20" spans="1:23" x14ac:dyDescent="0.2">
      <c r="A20" s="221" t="s">
        <v>468</v>
      </c>
      <c r="B20" s="170" t="s">
        <v>102</v>
      </c>
      <c r="C20" s="171" t="s">
        <v>24</v>
      </c>
      <c r="D20" s="171">
        <v>4</v>
      </c>
      <c r="E20" s="172">
        <v>24717</v>
      </c>
      <c r="F20" s="171" t="s">
        <v>35</v>
      </c>
      <c r="G20" s="171" t="s">
        <v>28</v>
      </c>
      <c r="H20" s="172">
        <v>38780</v>
      </c>
      <c r="I20" s="169">
        <v>10</v>
      </c>
      <c r="J20" s="173">
        <f ca="1">DATEDIF(E20,$A$3,"y")</f>
        <v>52</v>
      </c>
      <c r="K20" s="173">
        <f ca="1">DATEDIF(H20,$A$3,"y")</f>
        <v>14</v>
      </c>
      <c r="L20" s="173">
        <v>9</v>
      </c>
      <c r="M20" s="174">
        <v>2825.808</v>
      </c>
      <c r="N20" s="190">
        <f t="shared" si="5"/>
        <v>565.16160000000002</v>
      </c>
      <c r="O20" s="175">
        <f t="shared" si="6"/>
        <v>508.64544000000001</v>
      </c>
      <c r="P20" s="174">
        <f t="shared" ca="1" si="0"/>
        <v>0</v>
      </c>
      <c r="Q20" s="175">
        <f t="shared" ca="1" si="1"/>
        <v>3899.6150399999997</v>
      </c>
      <c r="R20" s="176">
        <f t="shared" ca="1" si="2"/>
        <v>896.91145919999997</v>
      </c>
      <c r="S20" s="176">
        <f t="shared" ca="1" si="3"/>
        <v>4796.5264991999993</v>
      </c>
      <c r="T20" s="175">
        <f t="shared" ca="1" si="4"/>
        <v>3002.7035807999996</v>
      </c>
      <c r="U20" s="174"/>
      <c r="W20" s="22"/>
    </row>
    <row r="21" spans="1:23" x14ac:dyDescent="0.2">
      <c r="A21" s="221" t="s">
        <v>469</v>
      </c>
      <c r="B21" s="170" t="s">
        <v>29</v>
      </c>
      <c r="C21" s="171" t="s">
        <v>22</v>
      </c>
      <c r="D21" s="171">
        <v>1</v>
      </c>
      <c r="E21" s="172">
        <v>25653</v>
      </c>
      <c r="F21" s="171" t="s">
        <v>30</v>
      </c>
      <c r="G21" s="171" t="s">
        <v>28</v>
      </c>
      <c r="H21" s="172">
        <v>40645</v>
      </c>
      <c r="I21" s="169">
        <v>11</v>
      </c>
      <c r="J21" s="173">
        <f ca="1">DATEDIF(E21,$A$3,"y")</f>
        <v>50</v>
      </c>
      <c r="K21" s="173">
        <f ca="1">DATEDIF(H21,$A$3,"y")</f>
        <v>8</v>
      </c>
      <c r="L21" s="173">
        <v>1</v>
      </c>
      <c r="M21" s="174">
        <v>3774.96</v>
      </c>
      <c r="N21" s="190">
        <f t="shared" si="5"/>
        <v>0</v>
      </c>
      <c r="O21" s="175">
        <f t="shared" si="6"/>
        <v>0</v>
      </c>
      <c r="P21" s="174">
        <f t="shared" ca="1" si="0"/>
        <v>0</v>
      </c>
      <c r="Q21" s="175">
        <f t="shared" ca="1" si="1"/>
        <v>3774.96</v>
      </c>
      <c r="R21" s="176">
        <f t="shared" ca="1" si="2"/>
        <v>868.24080000000004</v>
      </c>
      <c r="S21" s="176">
        <f t="shared" ca="1" si="3"/>
        <v>4643.2008000000005</v>
      </c>
      <c r="T21" s="175">
        <f t="shared" ca="1" si="4"/>
        <v>2906.7192</v>
      </c>
      <c r="U21" s="174"/>
      <c r="W21" s="22"/>
    </row>
    <row r="22" spans="1:23" x14ac:dyDescent="0.2">
      <c r="A22" s="221" t="s">
        <v>262</v>
      </c>
      <c r="B22" s="170" t="s">
        <v>138</v>
      </c>
      <c r="C22" s="171" t="s">
        <v>22</v>
      </c>
      <c r="D22" s="171">
        <v>6</v>
      </c>
      <c r="E22" s="172">
        <v>25207</v>
      </c>
      <c r="F22" s="171" t="s">
        <v>73</v>
      </c>
      <c r="G22" s="171" t="s">
        <v>137</v>
      </c>
      <c r="H22" s="172">
        <v>34949</v>
      </c>
      <c r="I22" s="169">
        <v>12</v>
      </c>
      <c r="J22" s="173">
        <f ca="1">DATEDIF(E22,$A$3,"y")</f>
        <v>51</v>
      </c>
      <c r="K22" s="173">
        <f ca="1">DATEDIF(H22,$A$3,"y")</f>
        <v>24</v>
      </c>
      <c r="L22" s="173">
        <v>1</v>
      </c>
      <c r="M22" s="174">
        <v>1980.252</v>
      </c>
      <c r="N22" s="190">
        <f t="shared" si="5"/>
        <v>0</v>
      </c>
      <c r="O22" s="175">
        <f t="shared" si="6"/>
        <v>0</v>
      </c>
      <c r="P22" s="174">
        <f t="shared" ca="1" si="0"/>
        <v>0</v>
      </c>
      <c r="Q22" s="175">
        <f t="shared" ca="1" si="1"/>
        <v>1980.252</v>
      </c>
      <c r="R22" s="176">
        <f t="shared" ca="1" si="2"/>
        <v>455.45796000000001</v>
      </c>
      <c r="S22" s="176">
        <f t="shared" ca="1" si="3"/>
        <v>2435.7099600000001</v>
      </c>
      <c r="T22" s="175">
        <f t="shared" ca="1" si="4"/>
        <v>1524.79404</v>
      </c>
      <c r="U22" s="174"/>
      <c r="W22" s="22"/>
    </row>
    <row r="23" spans="1:23" x14ac:dyDescent="0.2">
      <c r="A23" s="221" t="s">
        <v>470</v>
      </c>
      <c r="B23" s="170" t="s">
        <v>31</v>
      </c>
      <c r="C23" s="171" t="s">
        <v>22</v>
      </c>
      <c r="D23" s="171">
        <v>4</v>
      </c>
      <c r="E23" s="172">
        <v>24840</v>
      </c>
      <c r="F23" s="171" t="s">
        <v>27</v>
      </c>
      <c r="G23" s="171" t="s">
        <v>28</v>
      </c>
      <c r="H23" s="172">
        <v>34493</v>
      </c>
      <c r="I23" s="169">
        <v>13</v>
      </c>
      <c r="J23" s="173">
        <f ca="1">DATEDIF(E23,$A$3,"y")</f>
        <v>52</v>
      </c>
      <c r="K23" s="173">
        <f ca="1">DATEDIF(H23,$A$3,"y")</f>
        <v>25</v>
      </c>
      <c r="L23" s="173">
        <v>6</v>
      </c>
      <c r="M23" s="174">
        <v>3462.096</v>
      </c>
      <c r="N23" s="190">
        <f t="shared" si="5"/>
        <v>692.41920000000005</v>
      </c>
      <c r="O23" s="175">
        <f t="shared" si="6"/>
        <v>484.69344000000007</v>
      </c>
      <c r="P23" s="174">
        <f t="shared" ca="1" si="0"/>
        <v>692.41920000000005</v>
      </c>
      <c r="Q23" s="175">
        <f t="shared" ca="1" si="1"/>
        <v>5331.6278400000001</v>
      </c>
      <c r="R23" s="176">
        <f t="shared" ca="1" si="2"/>
        <v>1226.2744032000001</v>
      </c>
      <c r="S23" s="176">
        <f t="shared" ca="1" si="3"/>
        <v>6557.9022432000002</v>
      </c>
      <c r="T23" s="175">
        <f t="shared" ca="1" si="4"/>
        <v>4105.3534368000001</v>
      </c>
      <c r="U23" s="174"/>
      <c r="W23" s="22"/>
    </row>
    <row r="24" spans="1:23" x14ac:dyDescent="0.2">
      <c r="A24" s="221" t="s">
        <v>263</v>
      </c>
      <c r="B24" s="170" t="s">
        <v>139</v>
      </c>
      <c r="C24" s="171" t="s">
        <v>22</v>
      </c>
      <c r="D24" s="171">
        <v>4</v>
      </c>
      <c r="E24" s="172">
        <v>25153</v>
      </c>
      <c r="F24" s="171" t="s">
        <v>20</v>
      </c>
      <c r="G24" s="171" t="s">
        <v>137</v>
      </c>
      <c r="H24" s="172">
        <v>37836</v>
      </c>
      <c r="I24" s="169">
        <v>14</v>
      </c>
      <c r="J24" s="173">
        <f ca="1">DATEDIF(E24,$A$3,"y")</f>
        <v>51</v>
      </c>
      <c r="K24" s="173">
        <f ca="1">DATEDIF(H24,$A$3,"y")</f>
        <v>16</v>
      </c>
      <c r="L24" s="173">
        <v>9</v>
      </c>
      <c r="M24" s="174">
        <v>1330.452</v>
      </c>
      <c r="N24" s="190">
        <f t="shared" si="5"/>
        <v>266.09039999999999</v>
      </c>
      <c r="O24" s="175">
        <f t="shared" si="6"/>
        <v>239.48136</v>
      </c>
      <c r="P24" s="174">
        <f t="shared" ca="1" si="0"/>
        <v>266.09039999999999</v>
      </c>
      <c r="Q24" s="175">
        <f t="shared" ca="1" si="1"/>
        <v>2102.1141600000001</v>
      </c>
      <c r="R24" s="176">
        <f t="shared" ca="1" si="2"/>
        <v>483.48625680000004</v>
      </c>
      <c r="S24" s="176">
        <f t="shared" ca="1" si="3"/>
        <v>2585.6004167999999</v>
      </c>
      <c r="T24" s="175">
        <f t="shared" ca="1" si="4"/>
        <v>1618.6279032</v>
      </c>
      <c r="U24" s="174"/>
      <c r="W24" s="22"/>
    </row>
    <row r="25" spans="1:23" x14ac:dyDescent="0.2">
      <c r="A25" s="221" t="s">
        <v>264</v>
      </c>
      <c r="B25" s="170" t="s">
        <v>32</v>
      </c>
      <c r="C25" s="171" t="s">
        <v>22</v>
      </c>
      <c r="D25" s="171">
        <v>4</v>
      </c>
      <c r="E25" s="172">
        <v>23655</v>
      </c>
      <c r="F25" s="171" t="s">
        <v>33</v>
      </c>
      <c r="G25" s="171" t="s">
        <v>28</v>
      </c>
      <c r="H25" s="172">
        <v>31854</v>
      </c>
      <c r="I25" s="169">
        <v>15</v>
      </c>
      <c r="J25" s="173">
        <f ca="1">DATEDIF(E25,$A$3,"y")</f>
        <v>55</v>
      </c>
      <c r="K25" s="173">
        <f ca="1">DATEDIF(H25,$A$3,"y")</f>
        <v>33</v>
      </c>
      <c r="L25" s="173">
        <v>8</v>
      </c>
      <c r="M25" s="174">
        <v>2416.8959999999997</v>
      </c>
      <c r="N25" s="190">
        <f t="shared" si="5"/>
        <v>483.37919999999997</v>
      </c>
      <c r="O25" s="175">
        <f t="shared" si="6"/>
        <v>435.04127999999992</v>
      </c>
      <c r="P25" s="174">
        <f t="shared" ca="1" si="0"/>
        <v>483.37919999999997</v>
      </c>
      <c r="Q25" s="175">
        <f t="shared" ca="1" si="1"/>
        <v>3818.6956799999994</v>
      </c>
      <c r="R25" s="176">
        <f t="shared" ca="1" si="2"/>
        <v>878.30000639999992</v>
      </c>
      <c r="S25" s="176">
        <f t="shared" ca="1" si="3"/>
        <v>4696.9956863999996</v>
      </c>
      <c r="T25" s="175">
        <f t="shared" ca="1" si="4"/>
        <v>2940.3956735999996</v>
      </c>
      <c r="U25" s="174"/>
      <c r="W25" s="22"/>
    </row>
    <row r="26" spans="1:23" x14ac:dyDescent="0.2">
      <c r="A26" s="221" t="s">
        <v>471</v>
      </c>
      <c r="B26" s="170" t="s">
        <v>98</v>
      </c>
      <c r="C26" s="171" t="s">
        <v>22</v>
      </c>
      <c r="D26" s="171">
        <v>1</v>
      </c>
      <c r="E26" s="172">
        <v>27897</v>
      </c>
      <c r="F26" s="171" t="s">
        <v>73</v>
      </c>
      <c r="G26" s="171" t="s">
        <v>137</v>
      </c>
      <c r="H26" s="172">
        <v>42752</v>
      </c>
      <c r="I26" s="169">
        <v>16</v>
      </c>
      <c r="J26" s="173">
        <f ca="1">DATEDIF(E26,$A$3,"y")</f>
        <v>43</v>
      </c>
      <c r="K26" s="173">
        <f ca="1">DATEDIF(H26,$A$3,"y")</f>
        <v>3</v>
      </c>
      <c r="L26" s="173">
        <v>1</v>
      </c>
      <c r="M26" s="174">
        <v>1927.752</v>
      </c>
      <c r="N26" s="190">
        <f t="shared" si="5"/>
        <v>0</v>
      </c>
      <c r="O26" s="175">
        <f t="shared" si="6"/>
        <v>0</v>
      </c>
      <c r="P26" s="174">
        <f t="shared" ca="1" si="0"/>
        <v>0</v>
      </c>
      <c r="Q26" s="175">
        <f t="shared" ca="1" si="1"/>
        <v>1927.752</v>
      </c>
      <c r="R26" s="176">
        <f t="shared" ca="1" si="2"/>
        <v>443.38296000000003</v>
      </c>
      <c r="S26" s="176">
        <f t="shared" ca="1" si="3"/>
        <v>2371.1349599999999</v>
      </c>
      <c r="T26" s="175">
        <f t="shared" ca="1" si="4"/>
        <v>1484.36904</v>
      </c>
      <c r="U26" s="174"/>
      <c r="W26" s="22"/>
    </row>
    <row r="27" spans="1:23" x14ac:dyDescent="0.2">
      <c r="A27" s="221" t="s">
        <v>472</v>
      </c>
      <c r="B27" s="170" t="s">
        <v>34</v>
      </c>
      <c r="C27" s="171" t="s">
        <v>22</v>
      </c>
      <c r="D27" s="171">
        <v>1</v>
      </c>
      <c r="E27" s="172">
        <v>34342</v>
      </c>
      <c r="F27" s="171" t="s">
        <v>35</v>
      </c>
      <c r="G27" s="171" t="s">
        <v>28</v>
      </c>
      <c r="H27" s="172">
        <v>42602</v>
      </c>
      <c r="I27" s="169">
        <v>17</v>
      </c>
      <c r="J27" s="173">
        <f ca="1">DATEDIF(E27,$A$3,"y")</f>
        <v>26</v>
      </c>
      <c r="K27" s="173">
        <f ca="1">DATEDIF(H27,$A$3,"y")</f>
        <v>3</v>
      </c>
      <c r="L27" s="173">
        <v>1</v>
      </c>
      <c r="M27" s="174">
        <v>2217.6959999999999</v>
      </c>
      <c r="N27" s="190">
        <f t="shared" si="5"/>
        <v>0</v>
      </c>
      <c r="O27" s="175">
        <f t="shared" si="6"/>
        <v>0</v>
      </c>
      <c r="P27" s="174">
        <f t="shared" ca="1" si="0"/>
        <v>0</v>
      </c>
      <c r="Q27" s="175">
        <f t="shared" ca="1" si="1"/>
        <v>2217.6959999999999</v>
      </c>
      <c r="R27" s="176">
        <f t="shared" ca="1" si="2"/>
        <v>510.07008000000002</v>
      </c>
      <c r="S27" s="176">
        <f t="shared" ca="1" si="3"/>
        <v>2727.7660799999999</v>
      </c>
      <c r="T27" s="175">
        <f t="shared" ca="1" si="4"/>
        <v>1707.62592</v>
      </c>
      <c r="U27" s="174"/>
      <c r="W27" s="22"/>
    </row>
    <row r="28" spans="1:23" x14ac:dyDescent="0.2">
      <c r="A28" s="221" t="s">
        <v>265</v>
      </c>
      <c r="B28" s="170" t="s">
        <v>176</v>
      </c>
      <c r="C28" s="171" t="s">
        <v>24</v>
      </c>
      <c r="D28" s="171">
        <v>5</v>
      </c>
      <c r="E28" s="172">
        <v>26681</v>
      </c>
      <c r="F28" s="171" t="s">
        <v>190</v>
      </c>
      <c r="G28" s="171" t="s">
        <v>191</v>
      </c>
      <c r="H28" s="172">
        <v>37216</v>
      </c>
      <c r="I28" s="169">
        <v>18</v>
      </c>
      <c r="J28" s="173">
        <f ca="1">DATEDIF(E28,$A$3,"y")</f>
        <v>47</v>
      </c>
      <c r="K28" s="173">
        <f ca="1">DATEDIF(H28,$A$3,"y")</f>
        <v>18</v>
      </c>
      <c r="L28" s="173">
        <v>8</v>
      </c>
      <c r="M28" s="174">
        <v>2234.0880000000002</v>
      </c>
      <c r="N28" s="190">
        <f t="shared" si="5"/>
        <v>446.81760000000008</v>
      </c>
      <c r="O28" s="175">
        <f t="shared" si="6"/>
        <v>402.13584000000003</v>
      </c>
      <c r="P28" s="174">
        <f t="shared" ca="1" si="0"/>
        <v>446.81760000000008</v>
      </c>
      <c r="Q28" s="175">
        <f t="shared" ca="1" si="1"/>
        <v>3529.8590400000003</v>
      </c>
      <c r="R28" s="176">
        <f t="shared" ca="1" si="2"/>
        <v>811.86757920000014</v>
      </c>
      <c r="S28" s="176">
        <f t="shared" ca="1" si="3"/>
        <v>4341.7266192000006</v>
      </c>
      <c r="T28" s="175">
        <f t="shared" ca="1" si="4"/>
        <v>2717.9914607999999</v>
      </c>
      <c r="U28" s="174"/>
      <c r="W28" s="22"/>
    </row>
    <row r="29" spans="1:23" x14ac:dyDescent="0.2">
      <c r="A29" s="221" t="s">
        <v>266</v>
      </c>
      <c r="B29" s="170" t="s">
        <v>36</v>
      </c>
      <c r="C29" s="171" t="s">
        <v>22</v>
      </c>
      <c r="D29" s="171">
        <v>4</v>
      </c>
      <c r="E29" s="172">
        <v>25165</v>
      </c>
      <c r="F29" s="171" t="s">
        <v>35</v>
      </c>
      <c r="G29" s="171" t="s">
        <v>28</v>
      </c>
      <c r="H29" s="172">
        <v>41160</v>
      </c>
      <c r="I29" s="169">
        <v>19</v>
      </c>
      <c r="J29" s="173">
        <f ca="1">DATEDIF(E29,$A$3,"y")</f>
        <v>51</v>
      </c>
      <c r="K29" s="173">
        <f ca="1">DATEDIF(H29,$A$3,"y")</f>
        <v>7</v>
      </c>
      <c r="L29" s="173">
        <v>1</v>
      </c>
      <c r="M29" s="174">
        <v>3465.3959999999997</v>
      </c>
      <c r="N29" s="190">
        <f t="shared" si="5"/>
        <v>0</v>
      </c>
      <c r="O29" s="175">
        <f t="shared" si="6"/>
        <v>0</v>
      </c>
      <c r="P29" s="174">
        <f t="shared" ca="1" si="0"/>
        <v>0</v>
      </c>
      <c r="Q29" s="175">
        <f t="shared" ca="1" si="1"/>
        <v>3465.3959999999997</v>
      </c>
      <c r="R29" s="176">
        <f t="shared" ca="1" si="2"/>
        <v>797.04107999999997</v>
      </c>
      <c r="S29" s="176">
        <f t="shared" ca="1" si="3"/>
        <v>4262.4370799999997</v>
      </c>
      <c r="T29" s="175">
        <f t="shared" ca="1" si="4"/>
        <v>2668.3549199999998</v>
      </c>
      <c r="U29" s="174"/>
      <c r="W29" s="22"/>
    </row>
    <row r="30" spans="1:23" x14ac:dyDescent="0.2">
      <c r="A30" s="221" t="s">
        <v>266</v>
      </c>
      <c r="B30" s="170" t="s">
        <v>140</v>
      </c>
      <c r="C30" s="171" t="s">
        <v>22</v>
      </c>
      <c r="D30" s="171">
        <v>5</v>
      </c>
      <c r="E30" s="172">
        <v>27836</v>
      </c>
      <c r="F30" s="171" t="s">
        <v>30</v>
      </c>
      <c r="G30" s="171" t="s">
        <v>137</v>
      </c>
      <c r="H30" s="172">
        <v>34657</v>
      </c>
      <c r="I30" s="169">
        <v>20</v>
      </c>
      <c r="J30" s="173">
        <f ca="1">DATEDIF(E30,$A$3,"y")</f>
        <v>44</v>
      </c>
      <c r="K30" s="173">
        <f ca="1">DATEDIF(H30,$A$3,"y")</f>
        <v>25</v>
      </c>
      <c r="L30" s="173">
        <v>5</v>
      </c>
      <c r="M30" s="174">
        <v>3580.7280000000001</v>
      </c>
      <c r="N30" s="190">
        <f t="shared" si="5"/>
        <v>716.14560000000006</v>
      </c>
      <c r="O30" s="175">
        <f t="shared" si="6"/>
        <v>501.30192000000005</v>
      </c>
      <c r="P30" s="174">
        <f t="shared" ca="1" si="0"/>
        <v>716.14560000000006</v>
      </c>
      <c r="Q30" s="175">
        <f t="shared" ca="1" si="1"/>
        <v>5514.3211199999996</v>
      </c>
      <c r="R30" s="176">
        <f t="shared" ca="1" si="2"/>
        <v>1268.2938575999999</v>
      </c>
      <c r="S30" s="176">
        <f t="shared" ca="1" si="3"/>
        <v>6782.6149775999993</v>
      </c>
      <c r="T30" s="175">
        <f t="shared" ca="1" si="4"/>
        <v>4246.0272623999999</v>
      </c>
      <c r="U30" s="174"/>
      <c r="W30" s="22"/>
    </row>
    <row r="31" spans="1:23" x14ac:dyDescent="0.2">
      <c r="A31" s="221" t="s">
        <v>473</v>
      </c>
      <c r="B31" s="170" t="s">
        <v>103</v>
      </c>
      <c r="C31" s="171" t="s">
        <v>24</v>
      </c>
      <c r="D31" s="171">
        <v>3</v>
      </c>
      <c r="E31" s="172">
        <v>31854</v>
      </c>
      <c r="F31" s="171" t="s">
        <v>38</v>
      </c>
      <c r="G31" s="171" t="s">
        <v>28</v>
      </c>
      <c r="H31" s="172">
        <v>42273</v>
      </c>
      <c r="I31" s="169">
        <v>21</v>
      </c>
      <c r="J31" s="173">
        <f ca="1">DATEDIF(E31,$A$3,"y")</f>
        <v>33</v>
      </c>
      <c r="K31" s="173">
        <f ca="1">DATEDIF(H31,$A$3,"y")</f>
        <v>4</v>
      </c>
      <c r="L31" s="173">
        <v>8</v>
      </c>
      <c r="M31" s="174">
        <v>1712.34</v>
      </c>
      <c r="N31" s="190">
        <f t="shared" si="5"/>
        <v>342.46800000000002</v>
      </c>
      <c r="O31" s="175">
        <f t="shared" si="6"/>
        <v>308.22119999999995</v>
      </c>
      <c r="P31" s="174">
        <f t="shared" ca="1" si="0"/>
        <v>0</v>
      </c>
      <c r="Q31" s="175">
        <f t="shared" ca="1" si="1"/>
        <v>2363.0291999999999</v>
      </c>
      <c r="R31" s="176">
        <f t="shared" ca="1" si="2"/>
        <v>543.49671599999999</v>
      </c>
      <c r="S31" s="176">
        <f t="shared" ca="1" si="3"/>
        <v>2906.5259160000001</v>
      </c>
      <c r="T31" s="175">
        <f t="shared" ca="1" si="4"/>
        <v>1819.5324839999998</v>
      </c>
      <c r="U31" s="174"/>
      <c r="W31" s="22"/>
    </row>
    <row r="32" spans="1:23" x14ac:dyDescent="0.2">
      <c r="A32" s="221" t="s">
        <v>267</v>
      </c>
      <c r="B32" s="170" t="s">
        <v>37</v>
      </c>
      <c r="C32" s="171" t="s">
        <v>22</v>
      </c>
      <c r="D32" s="171">
        <v>4</v>
      </c>
      <c r="E32" s="172">
        <v>29546</v>
      </c>
      <c r="F32" s="171" t="s">
        <v>38</v>
      </c>
      <c r="G32" s="171" t="s">
        <v>28</v>
      </c>
      <c r="H32" s="172">
        <v>39057</v>
      </c>
      <c r="I32" s="169">
        <v>22</v>
      </c>
      <c r="J32" s="173">
        <f ca="1">DATEDIF(E32,$A$3,"y")</f>
        <v>39</v>
      </c>
      <c r="K32" s="173">
        <f ca="1">DATEDIF(H32,$A$3,"y")</f>
        <v>13</v>
      </c>
      <c r="L32" s="173">
        <v>1</v>
      </c>
      <c r="M32" s="174">
        <v>1579.7280000000001</v>
      </c>
      <c r="N32" s="190">
        <f t="shared" si="5"/>
        <v>0</v>
      </c>
      <c r="O32" s="175">
        <f t="shared" si="6"/>
        <v>0</v>
      </c>
      <c r="P32" s="174">
        <f t="shared" ca="1" si="0"/>
        <v>0</v>
      </c>
      <c r="Q32" s="175">
        <f t="shared" ca="1" si="1"/>
        <v>1579.7280000000001</v>
      </c>
      <c r="R32" s="176">
        <f t="shared" ca="1" si="2"/>
        <v>363.33744000000002</v>
      </c>
      <c r="S32" s="176">
        <f t="shared" ca="1" si="3"/>
        <v>1943.0654400000001</v>
      </c>
      <c r="T32" s="175">
        <f t="shared" ca="1" si="4"/>
        <v>1216.3905600000001</v>
      </c>
      <c r="U32" s="174"/>
      <c r="W32" s="22"/>
    </row>
    <row r="33" spans="1:23" x14ac:dyDescent="0.2">
      <c r="A33" s="221" t="s">
        <v>474</v>
      </c>
      <c r="B33" s="170" t="s">
        <v>104</v>
      </c>
      <c r="C33" s="171" t="s">
        <v>24</v>
      </c>
      <c r="D33" s="171">
        <v>3</v>
      </c>
      <c r="E33" s="172">
        <v>32004</v>
      </c>
      <c r="F33" s="171" t="s">
        <v>33</v>
      </c>
      <c r="G33" s="171" t="s">
        <v>28</v>
      </c>
      <c r="H33" s="172">
        <v>42242</v>
      </c>
      <c r="I33" s="169">
        <v>23</v>
      </c>
      <c r="J33" s="173">
        <f ca="1">DATEDIF(E33,$A$3,"y")</f>
        <v>32</v>
      </c>
      <c r="K33" s="173">
        <f ca="1">DATEDIF(H33,$A$3,"y")</f>
        <v>4</v>
      </c>
      <c r="L33" s="173">
        <v>2</v>
      </c>
      <c r="M33" s="174">
        <v>1772.1959999999999</v>
      </c>
      <c r="N33" s="190">
        <f t="shared" si="5"/>
        <v>0</v>
      </c>
      <c r="O33" s="175">
        <f t="shared" si="6"/>
        <v>0</v>
      </c>
      <c r="P33" s="174">
        <f t="shared" ca="1" si="0"/>
        <v>0</v>
      </c>
      <c r="Q33" s="175">
        <f t="shared" ca="1" si="1"/>
        <v>1772.1959999999999</v>
      </c>
      <c r="R33" s="176">
        <f t="shared" ca="1" si="2"/>
        <v>407.60507999999999</v>
      </c>
      <c r="S33" s="176">
        <f t="shared" ca="1" si="3"/>
        <v>2179.8010799999997</v>
      </c>
      <c r="T33" s="175">
        <f t="shared" ca="1" si="4"/>
        <v>1364.5909199999999</v>
      </c>
      <c r="U33" s="174"/>
      <c r="W33" s="22"/>
    </row>
    <row r="34" spans="1:23" x14ac:dyDescent="0.2">
      <c r="A34" s="221" t="s">
        <v>475</v>
      </c>
      <c r="B34" s="170" t="s">
        <v>140</v>
      </c>
      <c r="C34" s="171" t="s">
        <v>22</v>
      </c>
      <c r="D34" s="171">
        <v>0</v>
      </c>
      <c r="E34" s="172">
        <v>24143</v>
      </c>
      <c r="F34" s="171" t="s">
        <v>73</v>
      </c>
      <c r="G34" s="171" t="s">
        <v>137</v>
      </c>
      <c r="H34" s="172">
        <v>40589</v>
      </c>
      <c r="I34" s="169">
        <v>24</v>
      </c>
      <c r="J34" s="173">
        <f ca="1">DATEDIF(E34,$A$3,"y")</f>
        <v>54</v>
      </c>
      <c r="K34" s="173">
        <f ca="1">DATEDIF(H34,$A$3,"y")</f>
        <v>9</v>
      </c>
      <c r="L34" s="173">
        <v>4</v>
      </c>
      <c r="M34" s="174">
        <v>1357.104</v>
      </c>
      <c r="N34" s="190">
        <f t="shared" si="5"/>
        <v>0</v>
      </c>
      <c r="O34" s="175">
        <f t="shared" si="6"/>
        <v>189.99456000000004</v>
      </c>
      <c r="P34" s="174">
        <f t="shared" ca="1" si="0"/>
        <v>0</v>
      </c>
      <c r="Q34" s="175">
        <f t="shared" ca="1" si="1"/>
        <v>1547.0985600000001</v>
      </c>
      <c r="R34" s="176">
        <f t="shared" ca="1" si="2"/>
        <v>355.83266880000002</v>
      </c>
      <c r="S34" s="176">
        <f t="shared" ca="1" si="3"/>
        <v>1902.9312288000001</v>
      </c>
      <c r="T34" s="175">
        <f t="shared" ca="1" si="4"/>
        <v>1191.2658912000002</v>
      </c>
      <c r="U34" s="174"/>
      <c r="W34" s="22"/>
    </row>
    <row r="35" spans="1:23" x14ac:dyDescent="0.2">
      <c r="A35" s="221" t="s">
        <v>476</v>
      </c>
      <c r="B35" s="170" t="s">
        <v>39</v>
      </c>
      <c r="C35" s="171" t="s">
        <v>22</v>
      </c>
      <c r="D35" s="171">
        <v>4</v>
      </c>
      <c r="E35" s="172">
        <v>29043</v>
      </c>
      <c r="F35" s="171" t="s">
        <v>27</v>
      </c>
      <c r="G35" s="171" t="s">
        <v>28</v>
      </c>
      <c r="H35" s="172">
        <v>41832</v>
      </c>
      <c r="I35" s="169">
        <v>25</v>
      </c>
      <c r="J35" s="173">
        <f ca="1">DATEDIF(E35,$A$3,"y")</f>
        <v>40</v>
      </c>
      <c r="K35" s="173">
        <f ca="1">DATEDIF(H35,$A$3,"y")</f>
        <v>5</v>
      </c>
      <c r="L35" s="173">
        <v>10</v>
      </c>
      <c r="M35" s="174">
        <v>2420.6759999999999</v>
      </c>
      <c r="N35" s="190">
        <f t="shared" si="5"/>
        <v>484.1352</v>
      </c>
      <c r="O35" s="175">
        <f t="shared" si="6"/>
        <v>435.72167999999999</v>
      </c>
      <c r="P35" s="174">
        <f t="shared" ca="1" si="0"/>
        <v>0</v>
      </c>
      <c r="Q35" s="175">
        <f t="shared" ca="1" si="1"/>
        <v>3340.5328800000002</v>
      </c>
      <c r="R35" s="176">
        <f t="shared" ca="1" si="2"/>
        <v>768.32256240000004</v>
      </c>
      <c r="S35" s="176">
        <f t="shared" ca="1" si="3"/>
        <v>4108.8554424000004</v>
      </c>
      <c r="T35" s="175">
        <f t="shared" ca="1" si="4"/>
        <v>2572.2103176000001</v>
      </c>
      <c r="U35" s="174"/>
      <c r="W35" s="22"/>
    </row>
    <row r="36" spans="1:23" x14ac:dyDescent="0.2">
      <c r="A36" s="221" t="s">
        <v>268</v>
      </c>
      <c r="B36" s="170" t="s">
        <v>174</v>
      </c>
      <c r="C36" s="171" t="s">
        <v>24</v>
      </c>
      <c r="D36" s="171">
        <v>0</v>
      </c>
      <c r="E36" s="172">
        <v>23965</v>
      </c>
      <c r="F36" s="171" t="s">
        <v>20</v>
      </c>
      <c r="G36" s="171" t="s">
        <v>137</v>
      </c>
      <c r="H36" s="172">
        <v>34873</v>
      </c>
      <c r="I36" s="169">
        <v>26</v>
      </c>
      <c r="J36" s="173">
        <f ca="1">DATEDIF(E36,$A$3,"y")</f>
        <v>54</v>
      </c>
      <c r="K36" s="173">
        <f ca="1">DATEDIF(H36,$A$3,"y")</f>
        <v>24</v>
      </c>
      <c r="L36" s="173">
        <v>3</v>
      </c>
      <c r="M36" s="174">
        <v>2905.4760000000001</v>
      </c>
      <c r="N36" s="190">
        <f t="shared" si="5"/>
        <v>0</v>
      </c>
      <c r="O36" s="175">
        <f t="shared" si="6"/>
        <v>406.76664000000005</v>
      </c>
      <c r="P36" s="174">
        <f t="shared" ca="1" si="0"/>
        <v>581.09520000000009</v>
      </c>
      <c r="Q36" s="175">
        <f t="shared" ca="1" si="1"/>
        <v>3893.3378400000006</v>
      </c>
      <c r="R36" s="176">
        <f t="shared" ca="1" si="2"/>
        <v>895.46770320000019</v>
      </c>
      <c r="S36" s="176">
        <f t="shared" ca="1" si="3"/>
        <v>4788.805543200001</v>
      </c>
      <c r="T36" s="175">
        <f t="shared" ca="1" si="4"/>
        <v>2997.8701368000002</v>
      </c>
      <c r="U36" s="174"/>
      <c r="W36" s="22"/>
    </row>
    <row r="37" spans="1:23" x14ac:dyDescent="0.2">
      <c r="A37" s="221" t="s">
        <v>269</v>
      </c>
      <c r="B37" s="170" t="s">
        <v>40</v>
      </c>
      <c r="C37" s="171" t="s">
        <v>22</v>
      </c>
      <c r="D37" s="171">
        <v>4</v>
      </c>
      <c r="E37" s="172">
        <v>24201</v>
      </c>
      <c r="F37" s="171" t="s">
        <v>35</v>
      </c>
      <c r="G37" s="171" t="s">
        <v>28</v>
      </c>
      <c r="H37" s="172">
        <v>36700</v>
      </c>
      <c r="I37" s="169">
        <v>27</v>
      </c>
      <c r="J37" s="173">
        <f ca="1">DATEDIF(E37,$A$3,"y")</f>
        <v>54</v>
      </c>
      <c r="K37" s="173">
        <f ca="1">DATEDIF(H37,$A$3,"y")</f>
        <v>19</v>
      </c>
      <c r="L37" s="173">
        <v>4</v>
      </c>
      <c r="M37" s="174">
        <v>2384.3519999999999</v>
      </c>
      <c r="N37" s="190">
        <f t="shared" si="5"/>
        <v>0</v>
      </c>
      <c r="O37" s="175">
        <f t="shared" si="6"/>
        <v>333.80928</v>
      </c>
      <c r="P37" s="174">
        <f t="shared" ca="1" si="0"/>
        <v>476.87040000000002</v>
      </c>
      <c r="Q37" s="175">
        <f t="shared" ca="1" si="1"/>
        <v>3195.0316800000001</v>
      </c>
      <c r="R37" s="176">
        <f t="shared" ca="1" si="2"/>
        <v>734.85728640000002</v>
      </c>
      <c r="S37" s="176">
        <f t="shared" ca="1" si="3"/>
        <v>3929.8889663999998</v>
      </c>
      <c r="T37" s="175">
        <f t="shared" ca="1" si="4"/>
        <v>2460.1743936000003</v>
      </c>
      <c r="U37" s="174"/>
      <c r="W37" s="22"/>
    </row>
    <row r="38" spans="1:23" x14ac:dyDescent="0.2">
      <c r="A38" s="221" t="s">
        <v>477</v>
      </c>
      <c r="B38" s="170" t="s">
        <v>41</v>
      </c>
      <c r="C38" s="171" t="s">
        <v>22</v>
      </c>
      <c r="D38" s="171">
        <v>3</v>
      </c>
      <c r="E38" s="172">
        <v>30856</v>
      </c>
      <c r="F38" s="171" t="s">
        <v>27</v>
      </c>
      <c r="G38" s="171" t="s">
        <v>28</v>
      </c>
      <c r="H38" s="172">
        <v>39460</v>
      </c>
      <c r="I38" s="169">
        <v>28</v>
      </c>
      <c r="J38" s="173">
        <f ca="1">DATEDIF(E38,$A$3,"y")</f>
        <v>35</v>
      </c>
      <c r="K38" s="173">
        <f ca="1">DATEDIF(H38,$A$3,"y")</f>
        <v>12</v>
      </c>
      <c r="L38" s="173">
        <v>4</v>
      </c>
      <c r="M38" s="174">
        <v>2084.2920000000004</v>
      </c>
      <c r="N38" s="190">
        <f t="shared" si="5"/>
        <v>0</v>
      </c>
      <c r="O38" s="175">
        <f t="shared" si="6"/>
        <v>291.80088000000006</v>
      </c>
      <c r="P38" s="174">
        <f t="shared" ca="1" si="0"/>
        <v>0</v>
      </c>
      <c r="Q38" s="175">
        <f t="shared" ca="1" si="1"/>
        <v>2376.0928800000006</v>
      </c>
      <c r="R38" s="176">
        <f t="shared" ca="1" si="2"/>
        <v>546.50136240000018</v>
      </c>
      <c r="S38" s="176">
        <f t="shared" ca="1" si="3"/>
        <v>2922.5942424000009</v>
      </c>
      <c r="T38" s="175">
        <f t="shared" ca="1" si="4"/>
        <v>1829.5915176000003</v>
      </c>
      <c r="U38" s="174"/>
      <c r="W38" s="22"/>
    </row>
    <row r="39" spans="1:23" x14ac:dyDescent="0.2">
      <c r="A39" s="221" t="s">
        <v>270</v>
      </c>
      <c r="B39" s="170" t="s">
        <v>42</v>
      </c>
      <c r="C39" s="171" t="s">
        <v>22</v>
      </c>
      <c r="D39" s="171">
        <v>5</v>
      </c>
      <c r="E39" s="172">
        <v>23449</v>
      </c>
      <c r="F39" s="171" t="s">
        <v>35</v>
      </c>
      <c r="G39" s="171" t="s">
        <v>28</v>
      </c>
      <c r="H39" s="172">
        <v>32654</v>
      </c>
      <c r="I39" s="169">
        <v>29</v>
      </c>
      <c r="J39" s="173">
        <f ca="1">DATEDIF(E39,$A$3,"y")</f>
        <v>56</v>
      </c>
      <c r="K39" s="173">
        <f ca="1">DATEDIF(H39,$A$3,"y")</f>
        <v>30</v>
      </c>
      <c r="L39" s="173">
        <v>8</v>
      </c>
      <c r="M39" s="174">
        <v>2680.5120000000002</v>
      </c>
      <c r="N39" s="190">
        <f t="shared" si="5"/>
        <v>536.1024000000001</v>
      </c>
      <c r="O39" s="175">
        <f t="shared" si="6"/>
        <v>482.49216000000001</v>
      </c>
      <c r="P39" s="174">
        <f t="shared" ca="1" si="0"/>
        <v>536.1024000000001</v>
      </c>
      <c r="Q39" s="175">
        <f t="shared" ca="1" si="1"/>
        <v>4235.2089599999999</v>
      </c>
      <c r="R39" s="176">
        <f t="shared" ca="1" si="2"/>
        <v>974.09806079999998</v>
      </c>
      <c r="S39" s="176">
        <f t="shared" ca="1" si="3"/>
        <v>5209.3070207999999</v>
      </c>
      <c r="T39" s="175">
        <f t="shared" ca="1" si="4"/>
        <v>3261.1108991999999</v>
      </c>
      <c r="U39" s="174"/>
      <c r="W39" s="22"/>
    </row>
    <row r="40" spans="1:23" x14ac:dyDescent="0.2">
      <c r="A40" s="221" t="s">
        <v>271</v>
      </c>
      <c r="B40" s="170" t="s">
        <v>43</v>
      </c>
      <c r="C40" s="171" t="s">
        <v>22</v>
      </c>
      <c r="D40" s="171">
        <v>2</v>
      </c>
      <c r="E40" s="172">
        <v>22735</v>
      </c>
      <c r="F40" s="171" t="s">
        <v>27</v>
      </c>
      <c r="G40" s="171" t="s">
        <v>28</v>
      </c>
      <c r="H40" s="172">
        <v>35515</v>
      </c>
      <c r="I40" s="169">
        <v>30</v>
      </c>
      <c r="J40" s="173">
        <f ca="1">DATEDIF(E40,$A$3,"y")</f>
        <v>58</v>
      </c>
      <c r="K40" s="173">
        <f ca="1">DATEDIF(H40,$A$3,"y")</f>
        <v>23</v>
      </c>
      <c r="L40" s="173">
        <v>1</v>
      </c>
      <c r="M40" s="174">
        <v>2015.3879999999999</v>
      </c>
      <c r="N40" s="190">
        <f t="shared" si="5"/>
        <v>0</v>
      </c>
      <c r="O40" s="175">
        <f t="shared" si="6"/>
        <v>0</v>
      </c>
      <c r="P40" s="174">
        <f t="shared" ca="1" si="0"/>
        <v>0</v>
      </c>
      <c r="Q40" s="175">
        <f t="shared" ca="1" si="1"/>
        <v>2015.3879999999999</v>
      </c>
      <c r="R40" s="176">
        <f t="shared" ca="1" si="2"/>
        <v>463.53924000000001</v>
      </c>
      <c r="S40" s="176">
        <f t="shared" ca="1" si="3"/>
        <v>2478.92724</v>
      </c>
      <c r="T40" s="175">
        <f t="shared" ca="1" si="4"/>
        <v>1551.8487599999999</v>
      </c>
      <c r="U40" s="174"/>
      <c r="W40" s="22"/>
    </row>
    <row r="41" spans="1:23" x14ac:dyDescent="0.2">
      <c r="A41" s="221" t="s">
        <v>478</v>
      </c>
      <c r="B41" s="170" t="s">
        <v>175</v>
      </c>
      <c r="C41" s="171" t="s">
        <v>24</v>
      </c>
      <c r="D41" s="171">
        <v>5</v>
      </c>
      <c r="E41" s="172">
        <v>24831</v>
      </c>
      <c r="F41" s="171" t="s">
        <v>149</v>
      </c>
      <c r="G41" s="171" t="s">
        <v>137</v>
      </c>
      <c r="H41" s="172">
        <v>35857</v>
      </c>
      <c r="I41" s="169">
        <v>31</v>
      </c>
      <c r="J41" s="173">
        <f ca="1">DATEDIF(E41,$A$3,"y")</f>
        <v>52</v>
      </c>
      <c r="K41" s="173">
        <f ca="1">DATEDIF(H41,$A$3,"y")</f>
        <v>22</v>
      </c>
      <c r="L41" s="173">
        <v>1</v>
      </c>
      <c r="M41" s="174">
        <v>2390.268</v>
      </c>
      <c r="N41" s="190">
        <f t="shared" si="5"/>
        <v>0</v>
      </c>
      <c r="O41" s="175">
        <f t="shared" si="6"/>
        <v>0</v>
      </c>
      <c r="P41" s="174">
        <f t="shared" ca="1" si="0"/>
        <v>0</v>
      </c>
      <c r="Q41" s="175">
        <f t="shared" ca="1" si="1"/>
        <v>2390.268</v>
      </c>
      <c r="R41" s="176">
        <f t="shared" ca="1" si="2"/>
        <v>549.76164000000006</v>
      </c>
      <c r="S41" s="176">
        <f t="shared" ca="1" si="3"/>
        <v>2940.0296400000002</v>
      </c>
      <c r="T41" s="175">
        <f t="shared" ca="1" si="4"/>
        <v>1840.5063599999999</v>
      </c>
      <c r="U41" s="174"/>
      <c r="W41" s="22"/>
    </row>
    <row r="42" spans="1:23" x14ac:dyDescent="0.2">
      <c r="A42" s="221" t="s">
        <v>479</v>
      </c>
      <c r="B42" s="170" t="s">
        <v>44</v>
      </c>
      <c r="C42" s="171" t="s">
        <v>22</v>
      </c>
      <c r="D42" s="171">
        <v>0</v>
      </c>
      <c r="E42" s="172">
        <v>24266</v>
      </c>
      <c r="F42" s="171" t="s">
        <v>35</v>
      </c>
      <c r="G42" s="171" t="s">
        <v>28</v>
      </c>
      <c r="H42" s="172">
        <v>32667</v>
      </c>
      <c r="I42" s="169">
        <v>32</v>
      </c>
      <c r="J42" s="173">
        <f ca="1">DATEDIF(E42,$A$3,"y")</f>
        <v>53</v>
      </c>
      <c r="K42" s="173">
        <f ca="1">DATEDIF(H42,$A$3,"y")</f>
        <v>30</v>
      </c>
      <c r="L42" s="173">
        <v>5</v>
      </c>
      <c r="M42" s="174">
        <v>2100.8040000000001</v>
      </c>
      <c r="N42" s="190">
        <f t="shared" si="5"/>
        <v>420.16080000000005</v>
      </c>
      <c r="O42" s="175">
        <f t="shared" si="6"/>
        <v>294.11256000000003</v>
      </c>
      <c r="P42" s="174">
        <f t="shared" ca="1" si="0"/>
        <v>420.16080000000005</v>
      </c>
      <c r="Q42" s="175">
        <f t="shared" ca="1" si="1"/>
        <v>3235.2381600000003</v>
      </c>
      <c r="R42" s="176">
        <f t="shared" ca="1" si="2"/>
        <v>744.10477680000008</v>
      </c>
      <c r="S42" s="176">
        <f t="shared" ca="1" si="3"/>
        <v>3979.3429368000006</v>
      </c>
      <c r="T42" s="175">
        <f t="shared" ca="1" si="4"/>
        <v>2491.1333832</v>
      </c>
      <c r="U42" s="174"/>
      <c r="W42" s="22"/>
    </row>
    <row r="43" spans="1:23" x14ac:dyDescent="0.2">
      <c r="A43" s="221" t="s">
        <v>273</v>
      </c>
      <c r="B43" s="170" t="s">
        <v>106</v>
      </c>
      <c r="C43" s="171" t="s">
        <v>24</v>
      </c>
      <c r="D43" s="171">
        <v>2</v>
      </c>
      <c r="E43" s="172">
        <v>23959</v>
      </c>
      <c r="F43" s="171" t="s">
        <v>27</v>
      </c>
      <c r="G43" s="171" t="s">
        <v>28</v>
      </c>
      <c r="H43" s="172">
        <v>34513</v>
      </c>
      <c r="I43" s="169">
        <v>33</v>
      </c>
      <c r="J43" s="173">
        <f ca="1">DATEDIF(E43,$A$3,"y")</f>
        <v>54</v>
      </c>
      <c r="K43" s="173">
        <f ca="1">DATEDIF(H43,$A$3,"y")</f>
        <v>25</v>
      </c>
      <c r="L43" s="173">
        <v>1</v>
      </c>
      <c r="M43" s="174">
        <v>2345.616</v>
      </c>
      <c r="N43" s="190">
        <f t="shared" si="5"/>
        <v>0</v>
      </c>
      <c r="O43" s="175">
        <f t="shared" si="6"/>
        <v>0</v>
      </c>
      <c r="P43" s="174">
        <f t="shared" ca="1" si="0"/>
        <v>0</v>
      </c>
      <c r="Q43" s="175">
        <f t="shared" ca="1" si="1"/>
        <v>2345.616</v>
      </c>
      <c r="R43" s="176">
        <f t="shared" ca="1" si="2"/>
        <v>539.49167999999997</v>
      </c>
      <c r="S43" s="176">
        <f t="shared" ca="1" si="3"/>
        <v>2885.1076800000001</v>
      </c>
      <c r="T43" s="175">
        <f t="shared" ca="1" si="4"/>
        <v>1806.1243199999999</v>
      </c>
      <c r="U43" s="174"/>
      <c r="W43" s="22"/>
    </row>
    <row r="44" spans="1:23" x14ac:dyDescent="0.2">
      <c r="A44" s="221" t="s">
        <v>273</v>
      </c>
      <c r="B44" s="170" t="s">
        <v>105</v>
      </c>
      <c r="C44" s="171" t="s">
        <v>24</v>
      </c>
      <c r="D44" s="171">
        <v>2</v>
      </c>
      <c r="E44" s="172">
        <v>33059</v>
      </c>
      <c r="F44" s="171" t="s">
        <v>27</v>
      </c>
      <c r="G44" s="171" t="s">
        <v>28</v>
      </c>
      <c r="H44" s="172">
        <v>43793</v>
      </c>
      <c r="I44" s="169">
        <v>34</v>
      </c>
      <c r="J44" s="173">
        <f ca="1">DATEDIF(E44,$A$3,"y")</f>
        <v>29</v>
      </c>
      <c r="K44" s="173">
        <f ca="1">DATEDIF(H44,$A$3,"y")</f>
        <v>0</v>
      </c>
      <c r="L44" s="173">
        <v>2</v>
      </c>
      <c r="M44" s="174">
        <v>2661.828</v>
      </c>
      <c r="N44" s="190">
        <f t="shared" si="5"/>
        <v>0</v>
      </c>
      <c r="O44" s="175">
        <f t="shared" si="6"/>
        <v>0</v>
      </c>
      <c r="P44" s="174">
        <f t="shared" ca="1" si="0"/>
        <v>0</v>
      </c>
      <c r="Q44" s="175">
        <f t="shared" ca="1" si="1"/>
        <v>2661.828</v>
      </c>
      <c r="R44" s="176">
        <f t="shared" ca="1" si="2"/>
        <v>612.22044000000005</v>
      </c>
      <c r="S44" s="176">
        <f t="shared" ca="1" si="3"/>
        <v>3274.04844</v>
      </c>
      <c r="T44" s="175">
        <f t="shared" ca="1" si="4"/>
        <v>2049.6075599999999</v>
      </c>
      <c r="U44" s="174"/>
      <c r="W44" s="22"/>
    </row>
    <row r="45" spans="1:23" x14ac:dyDescent="0.2">
      <c r="A45" s="221" t="s">
        <v>480</v>
      </c>
      <c r="B45" s="170" t="s">
        <v>41</v>
      </c>
      <c r="C45" s="171" t="s">
        <v>22</v>
      </c>
      <c r="D45" s="171">
        <v>0</v>
      </c>
      <c r="E45" s="172">
        <v>24137</v>
      </c>
      <c r="F45" s="171" t="s">
        <v>27</v>
      </c>
      <c r="G45" s="171" t="s">
        <v>28</v>
      </c>
      <c r="H45" s="172">
        <v>40544</v>
      </c>
      <c r="I45" s="169">
        <v>35</v>
      </c>
      <c r="J45" s="173">
        <f ca="1">DATEDIF(E45,$A$3,"y")</f>
        <v>54</v>
      </c>
      <c r="K45" s="173">
        <f ca="1">DATEDIF(H45,$A$3,"y")</f>
        <v>9</v>
      </c>
      <c r="L45" s="173">
        <v>5</v>
      </c>
      <c r="M45" s="174">
        <v>3396.732</v>
      </c>
      <c r="N45" s="190">
        <f t="shared" si="5"/>
        <v>679.34640000000002</v>
      </c>
      <c r="O45" s="175">
        <f t="shared" si="6"/>
        <v>475.54248000000007</v>
      </c>
      <c r="P45" s="174">
        <f t="shared" ca="1" si="0"/>
        <v>0</v>
      </c>
      <c r="Q45" s="175">
        <f t="shared" ca="1" si="1"/>
        <v>4551.6208800000004</v>
      </c>
      <c r="R45" s="176">
        <f t="shared" ca="1" si="2"/>
        <v>1046.8728024000002</v>
      </c>
      <c r="S45" s="176">
        <f t="shared" ca="1" si="3"/>
        <v>5598.4936824000006</v>
      </c>
      <c r="T45" s="175">
        <f t="shared" ca="1" si="4"/>
        <v>3504.7480776000002</v>
      </c>
      <c r="U45" s="174"/>
      <c r="W45" s="22"/>
    </row>
    <row r="46" spans="1:23" x14ac:dyDescent="0.2">
      <c r="A46" s="221" t="s">
        <v>274</v>
      </c>
      <c r="B46" s="170" t="s">
        <v>107</v>
      </c>
      <c r="C46" s="171" t="s">
        <v>24</v>
      </c>
      <c r="D46" s="171">
        <v>1</v>
      </c>
      <c r="E46" s="172">
        <v>23146</v>
      </c>
      <c r="F46" s="171" t="s">
        <v>35</v>
      </c>
      <c r="G46" s="171" t="s">
        <v>28</v>
      </c>
      <c r="H46" s="172">
        <v>33871</v>
      </c>
      <c r="I46" s="169">
        <v>36</v>
      </c>
      <c r="J46" s="173">
        <f ca="1">DATEDIF(E46,$A$3,"y")</f>
        <v>56</v>
      </c>
      <c r="K46" s="173">
        <f ca="1">DATEDIF(H46,$A$3,"y")</f>
        <v>27</v>
      </c>
      <c r="L46" s="173">
        <v>8</v>
      </c>
      <c r="M46" s="174">
        <v>3076.08</v>
      </c>
      <c r="N46" s="190">
        <f t="shared" si="5"/>
        <v>615.21600000000001</v>
      </c>
      <c r="O46" s="175">
        <f t="shared" si="6"/>
        <v>553.69439999999997</v>
      </c>
      <c r="P46" s="174">
        <f t="shared" ca="1" si="0"/>
        <v>615.21600000000001</v>
      </c>
      <c r="Q46" s="175">
        <f t="shared" ca="1" si="1"/>
        <v>4860.2064</v>
      </c>
      <c r="R46" s="176">
        <f t="shared" ca="1" si="2"/>
        <v>1117.8474720000002</v>
      </c>
      <c r="S46" s="176">
        <f t="shared" ca="1" si="3"/>
        <v>5978.0538720000004</v>
      </c>
      <c r="T46" s="175">
        <f t="shared" ca="1" si="4"/>
        <v>3742.3589279999997</v>
      </c>
      <c r="U46" s="174"/>
      <c r="W46" s="22"/>
    </row>
    <row r="47" spans="1:23" x14ac:dyDescent="0.2">
      <c r="A47" s="221" t="s">
        <v>481</v>
      </c>
      <c r="B47" s="170" t="s">
        <v>108</v>
      </c>
      <c r="C47" s="171" t="s">
        <v>24</v>
      </c>
      <c r="D47" s="171">
        <v>4</v>
      </c>
      <c r="E47" s="172">
        <v>30218</v>
      </c>
      <c r="F47" s="171" t="s">
        <v>27</v>
      </c>
      <c r="G47" s="171" t="s">
        <v>28</v>
      </c>
      <c r="H47" s="172">
        <v>39212</v>
      </c>
      <c r="I47" s="169">
        <v>37</v>
      </c>
      <c r="J47" s="173">
        <f ca="1">DATEDIF(E47,$A$3,"y")</f>
        <v>37</v>
      </c>
      <c r="K47" s="173">
        <f ca="1">DATEDIF(H47,$A$3,"y")</f>
        <v>12</v>
      </c>
      <c r="L47" s="173">
        <v>10</v>
      </c>
      <c r="M47" s="174">
        <v>1560</v>
      </c>
      <c r="N47" s="190">
        <f t="shared" si="5"/>
        <v>312</v>
      </c>
      <c r="O47" s="175">
        <f t="shared" si="6"/>
        <v>280.8</v>
      </c>
      <c r="P47" s="174">
        <f t="shared" ca="1" si="0"/>
        <v>0</v>
      </c>
      <c r="Q47" s="175">
        <f t="shared" ca="1" si="1"/>
        <v>2152.8000000000002</v>
      </c>
      <c r="R47" s="176">
        <f t="shared" ca="1" si="2"/>
        <v>495.14400000000006</v>
      </c>
      <c r="S47" s="176">
        <f t="shared" ca="1" si="3"/>
        <v>2647.9440000000004</v>
      </c>
      <c r="T47" s="175">
        <f t="shared" ca="1" si="4"/>
        <v>1657.6560000000002</v>
      </c>
      <c r="U47" s="174"/>
      <c r="W47" s="22"/>
    </row>
    <row r="48" spans="1:23" x14ac:dyDescent="0.2">
      <c r="A48" s="221" t="s">
        <v>275</v>
      </c>
      <c r="B48" s="170" t="s">
        <v>141</v>
      </c>
      <c r="C48" s="171" t="s">
        <v>22</v>
      </c>
      <c r="D48" s="171">
        <v>3</v>
      </c>
      <c r="E48" s="172">
        <v>32030</v>
      </c>
      <c r="F48" s="171" t="s">
        <v>73</v>
      </c>
      <c r="G48" s="171" t="s">
        <v>137</v>
      </c>
      <c r="H48" s="172">
        <v>39005</v>
      </c>
      <c r="I48" s="169">
        <v>38</v>
      </c>
      <c r="J48" s="173">
        <f ca="1">DATEDIF(E48,$A$3,"y")</f>
        <v>32</v>
      </c>
      <c r="K48" s="173">
        <f ca="1">DATEDIF(H48,$A$3,"y")</f>
        <v>13</v>
      </c>
      <c r="L48" s="173">
        <v>2</v>
      </c>
      <c r="M48" s="174">
        <v>2247.8879999999999</v>
      </c>
      <c r="N48" s="190">
        <f t="shared" si="5"/>
        <v>0</v>
      </c>
      <c r="O48" s="175">
        <f t="shared" si="6"/>
        <v>0</v>
      </c>
      <c r="P48" s="174">
        <f t="shared" ca="1" si="0"/>
        <v>0</v>
      </c>
      <c r="Q48" s="175">
        <f t="shared" ca="1" si="1"/>
        <v>2247.8879999999999</v>
      </c>
      <c r="R48" s="176">
        <f t="shared" ca="1" si="2"/>
        <v>517.01423999999997</v>
      </c>
      <c r="S48" s="176">
        <f t="shared" ca="1" si="3"/>
        <v>2764.9022399999999</v>
      </c>
      <c r="T48" s="175">
        <f t="shared" ca="1" si="4"/>
        <v>1730.8737599999999</v>
      </c>
      <c r="U48" s="174"/>
      <c r="W48" s="22"/>
    </row>
    <row r="49" spans="1:23" x14ac:dyDescent="0.2">
      <c r="A49" s="221" t="s">
        <v>482</v>
      </c>
      <c r="B49" s="170" t="s">
        <v>141</v>
      </c>
      <c r="C49" s="171" t="s">
        <v>22</v>
      </c>
      <c r="D49" s="171">
        <v>2</v>
      </c>
      <c r="E49" s="172">
        <v>33727</v>
      </c>
      <c r="F49" s="171" t="s">
        <v>30</v>
      </c>
      <c r="G49" s="171" t="s">
        <v>137</v>
      </c>
      <c r="H49" s="172">
        <v>43674</v>
      </c>
      <c r="I49" s="169">
        <v>39</v>
      </c>
      <c r="J49" s="173">
        <f ca="1">DATEDIF(E49,$A$3,"y")</f>
        <v>27</v>
      </c>
      <c r="K49" s="173">
        <f ca="1">DATEDIF(H49,$A$3,"y")</f>
        <v>0</v>
      </c>
      <c r="L49" s="173">
        <v>9</v>
      </c>
      <c r="M49" s="174">
        <v>2917.5239999999999</v>
      </c>
      <c r="N49" s="190">
        <f t="shared" si="5"/>
        <v>583.50480000000005</v>
      </c>
      <c r="O49" s="175">
        <f t="shared" si="6"/>
        <v>525.15431999999998</v>
      </c>
      <c r="P49" s="174">
        <f t="shared" ca="1" si="0"/>
        <v>0</v>
      </c>
      <c r="Q49" s="175">
        <f t="shared" ca="1" si="1"/>
        <v>4026.1831200000001</v>
      </c>
      <c r="R49" s="176">
        <f t="shared" ca="1" si="2"/>
        <v>926.02211760000012</v>
      </c>
      <c r="S49" s="176">
        <f t="shared" ca="1" si="3"/>
        <v>4952.2052376000001</v>
      </c>
      <c r="T49" s="175">
        <f t="shared" ca="1" si="4"/>
        <v>3100.1610024000001</v>
      </c>
      <c r="U49" s="174"/>
      <c r="W49" s="22"/>
    </row>
    <row r="50" spans="1:23" x14ac:dyDescent="0.2">
      <c r="A50" s="221" t="s">
        <v>482</v>
      </c>
      <c r="B50" s="170" t="s">
        <v>142</v>
      </c>
      <c r="C50" s="171" t="s">
        <v>22</v>
      </c>
      <c r="D50" s="171">
        <v>1</v>
      </c>
      <c r="E50" s="172">
        <v>25174</v>
      </c>
      <c r="F50" s="171" t="s">
        <v>30</v>
      </c>
      <c r="G50" s="171" t="s">
        <v>137</v>
      </c>
      <c r="H50" s="172">
        <v>41689</v>
      </c>
      <c r="I50" s="169">
        <v>40</v>
      </c>
      <c r="J50" s="173">
        <f ca="1">DATEDIF(E50,$A$3,"y")</f>
        <v>51</v>
      </c>
      <c r="K50" s="173">
        <f ca="1">DATEDIF(H50,$A$3,"y")</f>
        <v>6</v>
      </c>
      <c r="L50" s="173">
        <v>10</v>
      </c>
      <c r="M50" s="174">
        <v>2530.848</v>
      </c>
      <c r="N50" s="190">
        <f t="shared" si="5"/>
        <v>506.1696</v>
      </c>
      <c r="O50" s="175">
        <f t="shared" si="6"/>
        <v>455.55264</v>
      </c>
      <c r="P50" s="174">
        <f t="shared" ca="1" si="0"/>
        <v>0</v>
      </c>
      <c r="Q50" s="175">
        <f t="shared" ca="1" si="1"/>
        <v>3492.57024</v>
      </c>
      <c r="R50" s="176">
        <f t="shared" ca="1" si="2"/>
        <v>803.29115520000005</v>
      </c>
      <c r="S50" s="176">
        <f t="shared" ca="1" si="3"/>
        <v>4295.8613951999996</v>
      </c>
      <c r="T50" s="175">
        <f t="shared" ca="1" si="4"/>
        <v>2689.2790848</v>
      </c>
      <c r="U50" s="174"/>
      <c r="W50" s="22"/>
    </row>
    <row r="51" spans="1:23" x14ac:dyDescent="0.2">
      <c r="A51" s="221" t="s">
        <v>483</v>
      </c>
      <c r="B51" s="170" t="s">
        <v>143</v>
      </c>
      <c r="C51" s="171" t="s">
        <v>22</v>
      </c>
      <c r="D51" s="171">
        <v>3</v>
      </c>
      <c r="E51" s="172">
        <v>31908</v>
      </c>
      <c r="F51" s="171" t="s">
        <v>30</v>
      </c>
      <c r="G51" s="171" t="s">
        <v>137</v>
      </c>
      <c r="H51" s="172">
        <v>39929</v>
      </c>
      <c r="I51" s="169">
        <v>41</v>
      </c>
      <c r="J51" s="173">
        <f ca="1">DATEDIF(E51,$A$3,"y")</f>
        <v>32</v>
      </c>
      <c r="K51" s="173">
        <f ca="1">DATEDIF(H51,$A$3,"y")</f>
        <v>10</v>
      </c>
      <c r="L51" s="173">
        <v>10</v>
      </c>
      <c r="M51" s="174">
        <v>3763.0080000000003</v>
      </c>
      <c r="N51" s="190">
        <f t="shared" si="5"/>
        <v>752.60160000000008</v>
      </c>
      <c r="O51" s="175">
        <f t="shared" si="6"/>
        <v>677.34144000000003</v>
      </c>
      <c r="P51" s="174">
        <f t="shared" ca="1" si="0"/>
        <v>0</v>
      </c>
      <c r="Q51" s="175">
        <f t="shared" ca="1" si="1"/>
        <v>5192.9510400000008</v>
      </c>
      <c r="R51" s="176">
        <f t="shared" ca="1" si="2"/>
        <v>1194.3787392000002</v>
      </c>
      <c r="S51" s="176">
        <f t="shared" ca="1" si="3"/>
        <v>6387.3297792000012</v>
      </c>
      <c r="T51" s="175">
        <f t="shared" ca="1" si="4"/>
        <v>3998.5723008000004</v>
      </c>
      <c r="U51" s="174"/>
      <c r="W51" s="22"/>
    </row>
    <row r="52" spans="1:23" x14ac:dyDescent="0.2">
      <c r="A52" s="221" t="s">
        <v>276</v>
      </c>
      <c r="B52" s="170" t="s">
        <v>109</v>
      </c>
      <c r="C52" s="171" t="s">
        <v>24</v>
      </c>
      <c r="D52" s="171">
        <v>3</v>
      </c>
      <c r="E52" s="172">
        <v>30966</v>
      </c>
      <c r="F52" s="171" t="s">
        <v>35</v>
      </c>
      <c r="G52" s="171" t="s">
        <v>28</v>
      </c>
      <c r="H52" s="172">
        <v>38969</v>
      </c>
      <c r="I52" s="169">
        <v>42</v>
      </c>
      <c r="J52" s="173">
        <f ca="1">DATEDIF(E52,$A$3,"y")</f>
        <v>35</v>
      </c>
      <c r="K52" s="173">
        <f ca="1">DATEDIF(H52,$A$3,"y")</f>
        <v>13</v>
      </c>
      <c r="L52" s="173">
        <v>6</v>
      </c>
      <c r="M52" s="174">
        <v>2858.34</v>
      </c>
      <c r="N52" s="190">
        <f t="shared" si="5"/>
        <v>571.66800000000001</v>
      </c>
      <c r="O52" s="175">
        <f t="shared" si="6"/>
        <v>400.16760000000005</v>
      </c>
      <c r="P52" s="174">
        <f t="shared" ca="1" si="0"/>
        <v>0</v>
      </c>
      <c r="Q52" s="175">
        <f t="shared" ca="1" si="1"/>
        <v>3830.1756000000005</v>
      </c>
      <c r="R52" s="176">
        <f t="shared" ca="1" si="2"/>
        <v>880.9403880000001</v>
      </c>
      <c r="S52" s="176">
        <f t="shared" ca="1" si="3"/>
        <v>4711.1159880000005</v>
      </c>
      <c r="T52" s="175">
        <f t="shared" ca="1" si="4"/>
        <v>2949.2352120000005</v>
      </c>
      <c r="U52" s="174"/>
      <c r="W52" s="22"/>
    </row>
    <row r="53" spans="1:23" x14ac:dyDescent="0.2">
      <c r="A53" s="221" t="s">
        <v>484</v>
      </c>
      <c r="B53" s="170" t="s">
        <v>39</v>
      </c>
      <c r="C53" s="171" t="s">
        <v>22</v>
      </c>
      <c r="D53" s="171">
        <v>5</v>
      </c>
      <c r="E53" s="172">
        <v>27014</v>
      </c>
      <c r="F53" s="171" t="s">
        <v>35</v>
      </c>
      <c r="G53" s="171" t="s">
        <v>28</v>
      </c>
      <c r="H53" s="172">
        <v>40154</v>
      </c>
      <c r="I53" s="169">
        <v>43</v>
      </c>
      <c r="J53" s="173">
        <f ca="1">DATEDIF(E53,$A$3,"y")</f>
        <v>46</v>
      </c>
      <c r="K53" s="173">
        <f ca="1">DATEDIF(H53,$A$3,"y")</f>
        <v>10</v>
      </c>
      <c r="L53" s="173">
        <v>1</v>
      </c>
      <c r="M53" s="174">
        <v>2716.248</v>
      </c>
      <c r="N53" s="190">
        <f t="shared" si="5"/>
        <v>0</v>
      </c>
      <c r="O53" s="175">
        <f t="shared" si="6"/>
        <v>0</v>
      </c>
      <c r="P53" s="174">
        <f t="shared" ca="1" si="0"/>
        <v>0</v>
      </c>
      <c r="Q53" s="175">
        <f t="shared" ca="1" si="1"/>
        <v>2716.248</v>
      </c>
      <c r="R53" s="176">
        <f t="shared" ca="1" si="2"/>
        <v>624.73704000000009</v>
      </c>
      <c r="S53" s="176">
        <f t="shared" ca="1" si="3"/>
        <v>3340.98504</v>
      </c>
      <c r="T53" s="175">
        <f t="shared" ca="1" si="4"/>
        <v>2091.5109600000001</v>
      </c>
      <c r="U53" s="174"/>
      <c r="W53" s="22"/>
    </row>
    <row r="54" spans="1:23" x14ac:dyDescent="0.2">
      <c r="A54" s="221" t="s">
        <v>485</v>
      </c>
      <c r="B54" s="170" t="s">
        <v>110</v>
      </c>
      <c r="C54" s="171" t="s">
        <v>24</v>
      </c>
      <c r="D54" s="171">
        <v>0</v>
      </c>
      <c r="E54" s="172">
        <v>24589</v>
      </c>
      <c r="F54" s="171" t="s">
        <v>38</v>
      </c>
      <c r="G54" s="171" t="s">
        <v>28</v>
      </c>
      <c r="H54" s="172">
        <v>36030</v>
      </c>
      <c r="I54" s="169">
        <v>44</v>
      </c>
      <c r="J54" s="173">
        <f ca="1">DATEDIF(E54,$A$3,"y")</f>
        <v>52</v>
      </c>
      <c r="K54" s="173">
        <f ca="1">DATEDIF(H54,$A$3,"y")</f>
        <v>21</v>
      </c>
      <c r="L54" s="173">
        <v>1</v>
      </c>
      <c r="M54" s="174">
        <v>1735.2959999999998</v>
      </c>
      <c r="N54" s="190">
        <f t="shared" si="5"/>
        <v>0</v>
      </c>
      <c r="O54" s="175">
        <f t="shared" si="6"/>
        <v>0</v>
      </c>
      <c r="P54" s="174">
        <f t="shared" ca="1" si="0"/>
        <v>0</v>
      </c>
      <c r="Q54" s="175">
        <f t="shared" ca="1" si="1"/>
        <v>1735.2959999999998</v>
      </c>
      <c r="R54" s="176">
        <f t="shared" ca="1" si="2"/>
        <v>399.11807999999996</v>
      </c>
      <c r="S54" s="176">
        <f t="shared" ca="1" si="3"/>
        <v>2134.4140799999996</v>
      </c>
      <c r="T54" s="175">
        <f t="shared" ca="1" si="4"/>
        <v>1336.1779199999999</v>
      </c>
      <c r="U54" s="174"/>
      <c r="W54" s="22"/>
    </row>
    <row r="55" spans="1:23" x14ac:dyDescent="0.2">
      <c r="A55" s="221" t="s">
        <v>278</v>
      </c>
      <c r="B55" s="170" t="s">
        <v>45</v>
      </c>
      <c r="C55" s="171" t="s">
        <v>22</v>
      </c>
      <c r="D55" s="171">
        <v>2</v>
      </c>
      <c r="E55" s="172">
        <v>28315</v>
      </c>
      <c r="F55" s="171" t="s">
        <v>27</v>
      </c>
      <c r="G55" s="171" t="s">
        <v>28</v>
      </c>
      <c r="H55" s="172">
        <v>37812</v>
      </c>
      <c r="I55" s="169">
        <v>45</v>
      </c>
      <c r="J55" s="173">
        <f ca="1">DATEDIF(E55,$A$3,"y")</f>
        <v>42</v>
      </c>
      <c r="K55" s="173">
        <f ca="1">DATEDIF(H55,$A$3,"y")</f>
        <v>16</v>
      </c>
      <c r="L55" s="173">
        <v>4</v>
      </c>
      <c r="M55" s="174">
        <v>4299.7919999999995</v>
      </c>
      <c r="N55" s="190">
        <f t="shared" si="5"/>
        <v>0</v>
      </c>
      <c r="O55" s="175">
        <f t="shared" si="6"/>
        <v>601.97087999999997</v>
      </c>
      <c r="P55" s="174">
        <f t="shared" ca="1" si="0"/>
        <v>859.95839999999998</v>
      </c>
      <c r="Q55" s="175">
        <f t="shared" ca="1" si="1"/>
        <v>5761.7212799999998</v>
      </c>
      <c r="R55" s="176">
        <f t="shared" ca="1" si="2"/>
        <v>1325.1958944</v>
      </c>
      <c r="S55" s="176">
        <f t="shared" ca="1" si="3"/>
        <v>7086.9171743999996</v>
      </c>
      <c r="T55" s="175">
        <f t="shared" ca="1" si="4"/>
        <v>4436.5253855999999</v>
      </c>
      <c r="U55" s="174"/>
      <c r="W55" s="22"/>
    </row>
    <row r="56" spans="1:23" x14ac:dyDescent="0.2">
      <c r="A56" s="221" t="s">
        <v>486</v>
      </c>
      <c r="B56" s="170" t="s">
        <v>111</v>
      </c>
      <c r="C56" s="171" t="s">
        <v>24</v>
      </c>
      <c r="D56" s="171">
        <v>6</v>
      </c>
      <c r="E56" s="172">
        <v>25150</v>
      </c>
      <c r="F56" s="171" t="s">
        <v>27</v>
      </c>
      <c r="G56" s="171" t="s">
        <v>28</v>
      </c>
      <c r="H56" s="172">
        <v>33029</v>
      </c>
      <c r="I56" s="169">
        <v>46</v>
      </c>
      <c r="J56" s="173">
        <f ca="1">DATEDIF(E56,$A$3,"y")</f>
        <v>51</v>
      </c>
      <c r="K56" s="173">
        <f ca="1">DATEDIF(H56,$A$3,"y")</f>
        <v>29</v>
      </c>
      <c r="L56" s="173">
        <v>8</v>
      </c>
      <c r="M56" s="174">
        <v>3231.2879999999996</v>
      </c>
      <c r="N56" s="190">
        <f t="shared" si="5"/>
        <v>646.25759999999991</v>
      </c>
      <c r="O56" s="175">
        <f t="shared" si="6"/>
        <v>581.6318399999999</v>
      </c>
      <c r="P56" s="174">
        <f t="shared" ca="1" si="0"/>
        <v>646.25759999999991</v>
      </c>
      <c r="Q56" s="175">
        <f t="shared" ca="1" si="1"/>
        <v>5105.4350399999994</v>
      </c>
      <c r="R56" s="176">
        <f t="shared" ca="1" si="2"/>
        <v>1174.2500591999999</v>
      </c>
      <c r="S56" s="176">
        <f t="shared" ca="1" si="3"/>
        <v>6279.6850991999991</v>
      </c>
      <c r="T56" s="175">
        <f t="shared" ca="1" si="4"/>
        <v>3931.1849807999997</v>
      </c>
      <c r="U56" s="174"/>
      <c r="W56" s="22"/>
    </row>
    <row r="57" spans="1:23" x14ac:dyDescent="0.2">
      <c r="A57" s="221" t="s">
        <v>487</v>
      </c>
      <c r="B57" s="170" t="s">
        <v>105</v>
      </c>
      <c r="C57" s="171" t="s">
        <v>24</v>
      </c>
      <c r="D57" s="171">
        <v>3</v>
      </c>
      <c r="E57" s="172">
        <v>31754</v>
      </c>
      <c r="F57" s="171" t="s">
        <v>38</v>
      </c>
      <c r="G57" s="171" t="s">
        <v>28</v>
      </c>
      <c r="H57" s="172">
        <v>42590</v>
      </c>
      <c r="I57" s="169">
        <v>47</v>
      </c>
      <c r="J57" s="173">
        <f ca="1">DATEDIF(E57,$A$3,"y")</f>
        <v>33</v>
      </c>
      <c r="K57" s="173">
        <f ca="1">DATEDIF(H57,$A$3,"y")</f>
        <v>3</v>
      </c>
      <c r="L57" s="173">
        <v>10</v>
      </c>
      <c r="M57" s="174">
        <v>3178.08</v>
      </c>
      <c r="N57" s="190">
        <f t="shared" si="5"/>
        <v>635.61599999999999</v>
      </c>
      <c r="O57" s="175">
        <f t="shared" si="6"/>
        <v>572.05439999999999</v>
      </c>
      <c r="P57" s="174">
        <f t="shared" ca="1" si="0"/>
        <v>0</v>
      </c>
      <c r="Q57" s="175">
        <f t="shared" ca="1" si="1"/>
        <v>4385.7503999999999</v>
      </c>
      <c r="R57" s="176">
        <f t="shared" ca="1" si="2"/>
        <v>1008.7225920000001</v>
      </c>
      <c r="S57" s="176">
        <f t="shared" ca="1" si="3"/>
        <v>5394.472992</v>
      </c>
      <c r="T57" s="175">
        <f t="shared" ca="1" si="4"/>
        <v>3377.0278079999998</v>
      </c>
      <c r="U57" s="174"/>
      <c r="W57" s="22"/>
    </row>
    <row r="58" spans="1:23" x14ac:dyDescent="0.2">
      <c r="A58" s="221" t="s">
        <v>279</v>
      </c>
      <c r="B58" s="170" t="s">
        <v>46</v>
      </c>
      <c r="C58" s="171" t="s">
        <v>22</v>
      </c>
      <c r="D58" s="171">
        <v>2</v>
      </c>
      <c r="E58" s="172">
        <v>26714</v>
      </c>
      <c r="F58" s="171" t="s">
        <v>27</v>
      </c>
      <c r="G58" s="171" t="s">
        <v>28</v>
      </c>
      <c r="H58" s="172">
        <v>33221</v>
      </c>
      <c r="I58" s="169">
        <v>48</v>
      </c>
      <c r="J58" s="173">
        <f ca="1">DATEDIF(E58,$A$3,"y")</f>
        <v>47</v>
      </c>
      <c r="K58" s="173">
        <f ca="1">DATEDIF(H58,$A$3,"y")</f>
        <v>29</v>
      </c>
      <c r="L58" s="173">
        <v>1</v>
      </c>
      <c r="M58" s="174">
        <v>2584.4879999999998</v>
      </c>
      <c r="N58" s="190">
        <f t="shared" si="5"/>
        <v>0</v>
      </c>
      <c r="O58" s="175">
        <f t="shared" si="6"/>
        <v>0</v>
      </c>
      <c r="P58" s="174">
        <f t="shared" ca="1" si="0"/>
        <v>0</v>
      </c>
      <c r="Q58" s="175">
        <f t="shared" ca="1" si="1"/>
        <v>2584.4879999999998</v>
      </c>
      <c r="R58" s="176">
        <f t="shared" ca="1" si="2"/>
        <v>594.43223999999998</v>
      </c>
      <c r="S58" s="176">
        <f t="shared" ca="1" si="3"/>
        <v>3178.9202399999999</v>
      </c>
      <c r="T58" s="175">
        <f t="shared" ca="1" si="4"/>
        <v>1990.0557599999997</v>
      </c>
      <c r="U58" s="174"/>
      <c r="W58" s="22"/>
    </row>
    <row r="59" spans="1:23" x14ac:dyDescent="0.2">
      <c r="A59" s="221" t="s">
        <v>488</v>
      </c>
      <c r="B59" s="170" t="s">
        <v>47</v>
      </c>
      <c r="C59" s="171" t="s">
        <v>22</v>
      </c>
      <c r="D59" s="171">
        <v>2</v>
      </c>
      <c r="E59" s="172">
        <v>33505</v>
      </c>
      <c r="F59" s="171" t="s">
        <v>27</v>
      </c>
      <c r="G59" s="171" t="s">
        <v>28</v>
      </c>
      <c r="H59" s="172">
        <v>40143</v>
      </c>
      <c r="I59" s="169">
        <v>49</v>
      </c>
      <c r="J59" s="173">
        <f ca="1">DATEDIF(E59,$A$3,"y")</f>
        <v>28</v>
      </c>
      <c r="K59" s="173">
        <f ca="1">DATEDIF(H59,$A$3,"y")</f>
        <v>10</v>
      </c>
      <c r="L59" s="173">
        <v>3</v>
      </c>
      <c r="M59" s="174">
        <v>1334.9639999999999</v>
      </c>
      <c r="N59" s="190">
        <f t="shared" si="5"/>
        <v>0</v>
      </c>
      <c r="O59" s="175">
        <f t="shared" si="6"/>
        <v>186.89496</v>
      </c>
      <c r="P59" s="174">
        <f t="shared" ca="1" si="0"/>
        <v>0</v>
      </c>
      <c r="Q59" s="175">
        <f t="shared" ca="1" si="1"/>
        <v>1521.85896</v>
      </c>
      <c r="R59" s="176">
        <f t="shared" ca="1" si="2"/>
        <v>350.0275608</v>
      </c>
      <c r="S59" s="176">
        <f t="shared" ca="1" si="3"/>
        <v>1871.8865208</v>
      </c>
      <c r="T59" s="175">
        <f t="shared" ca="1" si="4"/>
        <v>1171.8313992000001</v>
      </c>
      <c r="U59" s="174"/>
      <c r="W59" s="22"/>
    </row>
    <row r="60" spans="1:23" x14ac:dyDescent="0.2">
      <c r="A60" s="221" t="s">
        <v>489</v>
      </c>
      <c r="B60" s="170" t="s">
        <v>144</v>
      </c>
      <c r="C60" s="171" t="s">
        <v>22</v>
      </c>
      <c r="D60" s="171">
        <v>3</v>
      </c>
      <c r="E60" s="172">
        <v>30543</v>
      </c>
      <c r="F60" s="171" t="s">
        <v>145</v>
      </c>
      <c r="G60" s="171" t="s">
        <v>137</v>
      </c>
      <c r="H60" s="172">
        <v>40133</v>
      </c>
      <c r="I60" s="169">
        <v>50</v>
      </c>
      <c r="J60" s="173">
        <f ca="1">DATEDIF(E60,$A$3,"y")</f>
        <v>36</v>
      </c>
      <c r="K60" s="173">
        <f ca="1">DATEDIF(H60,$A$3,"y")</f>
        <v>10</v>
      </c>
      <c r="L60" s="173">
        <v>4</v>
      </c>
      <c r="M60" s="174">
        <v>2789.52</v>
      </c>
      <c r="N60" s="190">
        <f t="shared" si="5"/>
        <v>0</v>
      </c>
      <c r="O60" s="175">
        <f t="shared" si="6"/>
        <v>390.53280000000001</v>
      </c>
      <c r="P60" s="174">
        <f t="shared" ca="1" si="0"/>
        <v>0</v>
      </c>
      <c r="Q60" s="175">
        <f t="shared" ca="1" si="1"/>
        <v>3180.0527999999999</v>
      </c>
      <c r="R60" s="176">
        <f t="shared" ca="1" si="2"/>
        <v>731.41214400000001</v>
      </c>
      <c r="S60" s="176">
        <f t="shared" ca="1" si="3"/>
        <v>3911.4649439999998</v>
      </c>
      <c r="T60" s="175">
        <f t="shared" ca="1" si="4"/>
        <v>2448.640656</v>
      </c>
      <c r="U60" s="174"/>
      <c r="W60" s="22"/>
    </row>
    <row r="61" spans="1:23" x14ac:dyDescent="0.2">
      <c r="A61" s="221" t="s">
        <v>280</v>
      </c>
      <c r="B61" s="170" t="s">
        <v>48</v>
      </c>
      <c r="C61" s="171" t="s">
        <v>22</v>
      </c>
      <c r="D61" s="171">
        <v>2</v>
      </c>
      <c r="E61" s="172">
        <v>23746</v>
      </c>
      <c r="F61" s="171" t="s">
        <v>35</v>
      </c>
      <c r="G61" s="171" t="s">
        <v>28</v>
      </c>
      <c r="H61" s="172">
        <v>38603</v>
      </c>
      <c r="I61" s="169">
        <v>51</v>
      </c>
      <c r="J61" s="173">
        <f ca="1">DATEDIF(E61,$A$3,"y")</f>
        <v>55</v>
      </c>
      <c r="K61" s="173">
        <f ca="1">DATEDIF(H61,$A$3,"y")</f>
        <v>14</v>
      </c>
      <c r="L61" s="173">
        <v>1</v>
      </c>
      <c r="M61" s="174">
        <v>2901.096</v>
      </c>
      <c r="N61" s="190">
        <f t="shared" si="5"/>
        <v>0</v>
      </c>
      <c r="O61" s="175">
        <f t="shared" si="6"/>
        <v>0</v>
      </c>
      <c r="P61" s="174">
        <f t="shared" ca="1" si="0"/>
        <v>0</v>
      </c>
      <c r="Q61" s="175">
        <f t="shared" ca="1" si="1"/>
        <v>2901.096</v>
      </c>
      <c r="R61" s="176">
        <f t="shared" ca="1" si="2"/>
        <v>667.25207999999998</v>
      </c>
      <c r="S61" s="176">
        <f t="shared" ca="1" si="3"/>
        <v>3568.3480799999998</v>
      </c>
      <c r="T61" s="175">
        <f t="shared" ca="1" si="4"/>
        <v>2233.8439200000003</v>
      </c>
      <c r="U61" s="174"/>
      <c r="W61" s="22"/>
    </row>
    <row r="62" spans="1:23" x14ac:dyDescent="0.2">
      <c r="A62" s="221" t="s">
        <v>281</v>
      </c>
      <c r="B62" s="170" t="s">
        <v>49</v>
      </c>
      <c r="C62" s="171" t="s">
        <v>22</v>
      </c>
      <c r="D62" s="171">
        <v>3</v>
      </c>
      <c r="E62" s="172">
        <v>30756</v>
      </c>
      <c r="F62" s="171" t="s">
        <v>35</v>
      </c>
      <c r="G62" s="171" t="s">
        <v>28</v>
      </c>
      <c r="H62" s="172">
        <v>39212</v>
      </c>
      <c r="I62" s="169">
        <v>52</v>
      </c>
      <c r="J62" s="173">
        <f ca="1">DATEDIF(E62,$A$3,"y")</f>
        <v>36</v>
      </c>
      <c r="K62" s="173">
        <f ca="1">DATEDIF(H62,$A$3,"y")</f>
        <v>12</v>
      </c>
      <c r="L62" s="173">
        <v>4</v>
      </c>
      <c r="M62" s="174">
        <v>3192.6</v>
      </c>
      <c r="N62" s="190">
        <f t="shared" si="5"/>
        <v>0</v>
      </c>
      <c r="O62" s="175">
        <f t="shared" si="6"/>
        <v>446.96400000000006</v>
      </c>
      <c r="P62" s="174">
        <f t="shared" ca="1" si="0"/>
        <v>0</v>
      </c>
      <c r="Q62" s="175">
        <f t="shared" ca="1" si="1"/>
        <v>3639.5639999999999</v>
      </c>
      <c r="R62" s="176">
        <f t="shared" ca="1" si="2"/>
        <v>837.09972000000005</v>
      </c>
      <c r="S62" s="176">
        <f t="shared" ca="1" si="3"/>
        <v>4476.6637199999996</v>
      </c>
      <c r="T62" s="175">
        <f t="shared" ca="1" si="4"/>
        <v>2802.4642799999997</v>
      </c>
      <c r="U62" s="174"/>
      <c r="W62" s="22"/>
    </row>
    <row r="63" spans="1:23" x14ac:dyDescent="0.2">
      <c r="A63" s="221" t="s">
        <v>490</v>
      </c>
      <c r="B63" s="170" t="s">
        <v>75</v>
      </c>
      <c r="C63" s="171" t="s">
        <v>24</v>
      </c>
      <c r="D63" s="171">
        <v>0</v>
      </c>
      <c r="E63" s="172">
        <v>24325</v>
      </c>
      <c r="F63" s="171" t="s">
        <v>27</v>
      </c>
      <c r="G63" s="171" t="s">
        <v>28</v>
      </c>
      <c r="H63" s="172">
        <v>33898</v>
      </c>
      <c r="I63" s="169">
        <v>53</v>
      </c>
      <c r="J63" s="173">
        <f ca="1">DATEDIF(E63,$A$3,"y")</f>
        <v>53</v>
      </c>
      <c r="K63" s="173">
        <f ca="1">DATEDIF(H63,$A$3,"y")</f>
        <v>27</v>
      </c>
      <c r="L63" s="173">
        <v>8</v>
      </c>
      <c r="M63" s="174">
        <v>2608.4159999999997</v>
      </c>
      <c r="N63" s="190">
        <f t="shared" si="5"/>
        <v>521.68319999999994</v>
      </c>
      <c r="O63" s="175">
        <f t="shared" si="6"/>
        <v>469.51487999999995</v>
      </c>
      <c r="P63" s="174">
        <f t="shared" ca="1" si="0"/>
        <v>521.68319999999994</v>
      </c>
      <c r="Q63" s="175">
        <f t="shared" ca="1" si="1"/>
        <v>4121.2972799999989</v>
      </c>
      <c r="R63" s="176">
        <f t="shared" ca="1" si="2"/>
        <v>947.89837439999974</v>
      </c>
      <c r="S63" s="176">
        <f t="shared" ca="1" si="3"/>
        <v>5069.1956543999986</v>
      </c>
      <c r="T63" s="175">
        <f t="shared" ca="1" si="4"/>
        <v>3173.3989055999991</v>
      </c>
      <c r="U63" s="174"/>
      <c r="W63" s="22"/>
    </row>
    <row r="64" spans="1:23" x14ac:dyDescent="0.2">
      <c r="A64" s="221" t="s">
        <v>491</v>
      </c>
      <c r="B64" s="170" t="s">
        <v>196</v>
      </c>
      <c r="C64" s="171" t="s">
        <v>24</v>
      </c>
      <c r="D64" s="171">
        <v>5</v>
      </c>
      <c r="E64" s="172">
        <v>24902</v>
      </c>
      <c r="F64" s="171" t="s">
        <v>190</v>
      </c>
      <c r="G64" s="171" t="s">
        <v>191</v>
      </c>
      <c r="H64" s="172">
        <v>39863</v>
      </c>
      <c r="I64" s="169">
        <v>54</v>
      </c>
      <c r="J64" s="173">
        <f ca="1">DATEDIF(E64,$A$3,"y")</f>
        <v>52</v>
      </c>
      <c r="K64" s="173">
        <f ca="1">DATEDIF(H64,$A$3,"y")</f>
        <v>11</v>
      </c>
      <c r="L64" s="173">
        <v>3</v>
      </c>
      <c r="M64" s="174">
        <v>1291.7040000000002</v>
      </c>
      <c r="N64" s="190">
        <f t="shared" si="5"/>
        <v>0</v>
      </c>
      <c r="O64" s="175">
        <f t="shared" si="6"/>
        <v>180.83856000000003</v>
      </c>
      <c r="P64" s="174">
        <f t="shared" ca="1" si="0"/>
        <v>0</v>
      </c>
      <c r="Q64" s="175">
        <f t="shared" ca="1" si="1"/>
        <v>1472.5425600000003</v>
      </c>
      <c r="R64" s="176">
        <f t="shared" ca="1" si="2"/>
        <v>338.68478880000009</v>
      </c>
      <c r="S64" s="176">
        <f t="shared" ca="1" si="3"/>
        <v>1811.2273488000005</v>
      </c>
      <c r="T64" s="175">
        <f t="shared" ca="1" si="4"/>
        <v>1133.8577712000001</v>
      </c>
      <c r="U64" s="174"/>
      <c r="W64" s="22"/>
    </row>
    <row r="65" spans="1:23" x14ac:dyDescent="0.2">
      <c r="A65" s="221" t="s">
        <v>282</v>
      </c>
      <c r="B65" s="170" t="s">
        <v>139</v>
      </c>
      <c r="C65" s="171" t="s">
        <v>22</v>
      </c>
      <c r="D65" s="171">
        <v>4</v>
      </c>
      <c r="E65" s="172">
        <v>30363</v>
      </c>
      <c r="F65" s="171" t="s">
        <v>20</v>
      </c>
      <c r="G65" s="171" t="s">
        <v>137</v>
      </c>
      <c r="H65" s="172">
        <v>39841</v>
      </c>
      <c r="I65" s="169">
        <v>55</v>
      </c>
      <c r="J65" s="173">
        <f ca="1">DATEDIF(E65,$A$3,"y")</f>
        <v>37</v>
      </c>
      <c r="K65" s="173">
        <f ca="1">DATEDIF(H65,$A$3,"y")</f>
        <v>11</v>
      </c>
      <c r="L65" s="173">
        <v>10</v>
      </c>
      <c r="M65" s="174">
        <v>1911.6959999999999</v>
      </c>
      <c r="N65" s="190">
        <f t="shared" si="5"/>
        <v>382.33920000000001</v>
      </c>
      <c r="O65" s="175">
        <f t="shared" si="6"/>
        <v>344.10527999999999</v>
      </c>
      <c r="P65" s="174">
        <f t="shared" ca="1" si="0"/>
        <v>0</v>
      </c>
      <c r="Q65" s="175">
        <f t="shared" ca="1" si="1"/>
        <v>2638.14048</v>
      </c>
      <c r="R65" s="176">
        <f t="shared" ca="1" si="2"/>
        <v>606.77231040000004</v>
      </c>
      <c r="S65" s="176">
        <f t="shared" ca="1" si="3"/>
        <v>3244.9127904000002</v>
      </c>
      <c r="T65" s="175">
        <f t="shared" ca="1" si="4"/>
        <v>2031.3681695999999</v>
      </c>
      <c r="U65" s="174"/>
      <c r="W65" s="22"/>
    </row>
    <row r="66" spans="1:23" x14ac:dyDescent="0.2">
      <c r="A66" s="221" t="s">
        <v>492</v>
      </c>
      <c r="B66" s="170" t="s">
        <v>50</v>
      </c>
      <c r="C66" s="171" t="s">
        <v>22</v>
      </c>
      <c r="D66" s="171">
        <v>3</v>
      </c>
      <c r="E66" s="172">
        <v>31992</v>
      </c>
      <c r="F66" s="171" t="s">
        <v>38</v>
      </c>
      <c r="G66" s="171" t="s">
        <v>28</v>
      </c>
      <c r="H66" s="172">
        <v>40080</v>
      </c>
      <c r="I66" s="169">
        <v>56</v>
      </c>
      <c r="J66" s="173">
        <f ca="1">DATEDIF(E66,$A$3,"y")</f>
        <v>32</v>
      </c>
      <c r="K66" s="173">
        <f ca="1">DATEDIF(H66,$A$3,"y")</f>
        <v>10</v>
      </c>
      <c r="L66" s="173">
        <v>10</v>
      </c>
      <c r="M66" s="174">
        <v>3088.3560000000002</v>
      </c>
      <c r="N66" s="190">
        <f t="shared" si="5"/>
        <v>617.67120000000011</v>
      </c>
      <c r="O66" s="175">
        <f t="shared" si="6"/>
        <v>555.90408000000002</v>
      </c>
      <c r="P66" s="174">
        <f t="shared" ca="1" si="0"/>
        <v>0</v>
      </c>
      <c r="Q66" s="175">
        <f t="shared" ca="1" si="1"/>
        <v>4261.9312800000007</v>
      </c>
      <c r="R66" s="176">
        <f t="shared" ca="1" si="2"/>
        <v>980.2441944000002</v>
      </c>
      <c r="S66" s="176">
        <f t="shared" ca="1" si="3"/>
        <v>5242.1754744000009</v>
      </c>
      <c r="T66" s="175">
        <f t="shared" ca="1" si="4"/>
        <v>3281.6870856000005</v>
      </c>
      <c r="U66" s="174"/>
      <c r="W66" s="22"/>
    </row>
    <row r="67" spans="1:23" x14ac:dyDescent="0.2">
      <c r="A67" s="221" t="s">
        <v>493</v>
      </c>
      <c r="B67" s="170" t="s">
        <v>112</v>
      </c>
      <c r="C67" s="171" t="s">
        <v>24</v>
      </c>
      <c r="D67" s="171">
        <v>2</v>
      </c>
      <c r="E67" s="172">
        <v>33526</v>
      </c>
      <c r="F67" s="171" t="s">
        <v>35</v>
      </c>
      <c r="G67" s="171" t="s">
        <v>28</v>
      </c>
      <c r="H67" s="172">
        <v>41363</v>
      </c>
      <c r="I67" s="169">
        <v>57</v>
      </c>
      <c r="J67" s="173">
        <f ca="1">DATEDIF(E67,$A$3,"y")</f>
        <v>28</v>
      </c>
      <c r="K67" s="173">
        <f ca="1">DATEDIF(H67,$A$3,"y")</f>
        <v>7</v>
      </c>
      <c r="L67" s="173">
        <v>1</v>
      </c>
      <c r="M67" s="174">
        <v>3305.5919999999996</v>
      </c>
      <c r="N67" s="190">
        <f t="shared" si="5"/>
        <v>0</v>
      </c>
      <c r="O67" s="175">
        <f t="shared" si="6"/>
        <v>0</v>
      </c>
      <c r="P67" s="174">
        <f t="shared" ca="1" si="0"/>
        <v>0</v>
      </c>
      <c r="Q67" s="175">
        <f t="shared" ca="1" si="1"/>
        <v>3305.5919999999996</v>
      </c>
      <c r="R67" s="176">
        <f t="shared" ca="1" si="2"/>
        <v>760.28616</v>
      </c>
      <c r="S67" s="176">
        <f t="shared" ca="1" si="3"/>
        <v>4065.8781599999998</v>
      </c>
      <c r="T67" s="175">
        <f t="shared" ca="1" si="4"/>
        <v>2545.3058399999995</v>
      </c>
      <c r="U67" s="174"/>
      <c r="W67" s="22"/>
    </row>
    <row r="68" spans="1:23" x14ac:dyDescent="0.2">
      <c r="A68" s="221" t="s">
        <v>283</v>
      </c>
      <c r="B68" s="170" t="s">
        <v>176</v>
      </c>
      <c r="C68" s="171" t="s">
        <v>24</v>
      </c>
      <c r="D68" s="171">
        <v>4</v>
      </c>
      <c r="E68" s="172">
        <v>29325</v>
      </c>
      <c r="F68" s="171" t="s">
        <v>145</v>
      </c>
      <c r="G68" s="171" t="s">
        <v>137</v>
      </c>
      <c r="H68" s="172">
        <v>37592</v>
      </c>
      <c r="I68" s="169">
        <v>58</v>
      </c>
      <c r="J68" s="173">
        <f ca="1">DATEDIF(E68,$A$3,"y")</f>
        <v>39</v>
      </c>
      <c r="K68" s="173">
        <f ca="1">DATEDIF(H68,$A$3,"y")</f>
        <v>17</v>
      </c>
      <c r="L68" s="173">
        <v>1</v>
      </c>
      <c r="M68" s="174">
        <v>2320.9680000000003</v>
      </c>
      <c r="N68" s="190">
        <f t="shared" si="5"/>
        <v>0</v>
      </c>
      <c r="O68" s="175">
        <f t="shared" si="6"/>
        <v>0</v>
      </c>
      <c r="P68" s="174">
        <f t="shared" ca="1" si="0"/>
        <v>0</v>
      </c>
      <c r="Q68" s="175">
        <f t="shared" ca="1" si="1"/>
        <v>2320.9680000000003</v>
      </c>
      <c r="R68" s="176">
        <f t="shared" ca="1" si="2"/>
        <v>533.82264000000009</v>
      </c>
      <c r="S68" s="176">
        <f t="shared" ca="1" si="3"/>
        <v>2854.7906400000002</v>
      </c>
      <c r="T68" s="175">
        <f t="shared" ca="1" si="4"/>
        <v>1787.1453600000002</v>
      </c>
      <c r="U68" s="174"/>
      <c r="W68" s="22"/>
    </row>
    <row r="69" spans="1:23" x14ac:dyDescent="0.2">
      <c r="A69" s="221" t="s">
        <v>284</v>
      </c>
      <c r="B69" s="170" t="s">
        <v>48</v>
      </c>
      <c r="C69" s="171" t="s">
        <v>22</v>
      </c>
      <c r="D69" s="171">
        <v>5</v>
      </c>
      <c r="E69" s="172">
        <v>24160</v>
      </c>
      <c r="F69" s="171" t="s">
        <v>35</v>
      </c>
      <c r="G69" s="171" t="s">
        <v>28</v>
      </c>
      <c r="H69" s="172">
        <v>30819</v>
      </c>
      <c r="I69" s="169">
        <v>59</v>
      </c>
      <c r="J69" s="173">
        <f ca="1">DATEDIF(E69,$A$3,"y")</f>
        <v>54</v>
      </c>
      <c r="K69" s="173">
        <f ca="1">DATEDIF(H69,$A$3,"y")</f>
        <v>35</v>
      </c>
      <c r="L69" s="173">
        <v>7</v>
      </c>
      <c r="M69" s="174">
        <v>2325.54</v>
      </c>
      <c r="N69" s="190">
        <f t="shared" si="5"/>
        <v>465.108</v>
      </c>
      <c r="O69" s="175">
        <f t="shared" si="6"/>
        <v>418.59719999999999</v>
      </c>
      <c r="P69" s="174">
        <f t="shared" ca="1" si="0"/>
        <v>465.108</v>
      </c>
      <c r="Q69" s="175">
        <f t="shared" ca="1" si="1"/>
        <v>3674.3532000000005</v>
      </c>
      <c r="R69" s="176">
        <f t="shared" ca="1" si="2"/>
        <v>845.1012360000002</v>
      </c>
      <c r="S69" s="176">
        <f t="shared" ca="1" si="3"/>
        <v>4519.4544360000009</v>
      </c>
      <c r="T69" s="175">
        <f t="shared" ca="1" si="4"/>
        <v>2829.251964</v>
      </c>
      <c r="U69" s="174"/>
      <c r="W69" s="22"/>
    </row>
    <row r="70" spans="1:23" x14ac:dyDescent="0.2">
      <c r="A70" s="221" t="s">
        <v>285</v>
      </c>
      <c r="B70" s="170" t="s">
        <v>51</v>
      </c>
      <c r="C70" s="171" t="s">
        <v>22</v>
      </c>
      <c r="D70" s="171">
        <v>2</v>
      </c>
      <c r="E70" s="172">
        <v>36022</v>
      </c>
      <c r="F70" s="171" t="s">
        <v>38</v>
      </c>
      <c r="G70" s="171" t="s">
        <v>28</v>
      </c>
      <c r="H70" s="172">
        <v>43333</v>
      </c>
      <c r="I70" s="169">
        <v>60</v>
      </c>
      <c r="J70" s="173">
        <f ca="1">DATEDIF(E70,$A$3,"y")</f>
        <v>21</v>
      </c>
      <c r="K70" s="173">
        <f ca="1">DATEDIF(H70,$A$3,"y")</f>
        <v>1</v>
      </c>
      <c r="L70" s="173">
        <v>1</v>
      </c>
      <c r="M70" s="174">
        <v>3796.1040000000003</v>
      </c>
      <c r="N70" s="190">
        <f t="shared" si="5"/>
        <v>0</v>
      </c>
      <c r="O70" s="175">
        <f t="shared" si="6"/>
        <v>0</v>
      </c>
      <c r="P70" s="174">
        <f t="shared" ca="1" si="0"/>
        <v>0</v>
      </c>
      <c r="Q70" s="175">
        <f t="shared" ca="1" si="1"/>
        <v>3796.1040000000003</v>
      </c>
      <c r="R70" s="176">
        <f t="shared" ca="1" si="2"/>
        <v>873.10392000000013</v>
      </c>
      <c r="S70" s="176">
        <f t="shared" ca="1" si="3"/>
        <v>4669.2079200000007</v>
      </c>
      <c r="T70" s="175">
        <f t="shared" ca="1" si="4"/>
        <v>2923.0000800000003</v>
      </c>
      <c r="U70" s="174"/>
      <c r="W70" s="22"/>
    </row>
    <row r="71" spans="1:23" x14ac:dyDescent="0.2">
      <c r="A71" s="221" t="s">
        <v>494</v>
      </c>
      <c r="B71" s="170" t="s">
        <v>146</v>
      </c>
      <c r="C71" s="171" t="s">
        <v>22</v>
      </c>
      <c r="D71" s="171">
        <v>6</v>
      </c>
      <c r="E71" s="172">
        <v>26007</v>
      </c>
      <c r="F71" s="171" t="s">
        <v>20</v>
      </c>
      <c r="G71" s="171" t="s">
        <v>137</v>
      </c>
      <c r="H71" s="172">
        <v>39544</v>
      </c>
      <c r="I71" s="169">
        <v>61</v>
      </c>
      <c r="J71" s="173">
        <f ca="1">DATEDIF(E71,$A$3,"y")</f>
        <v>49</v>
      </c>
      <c r="K71" s="173">
        <f ca="1">DATEDIF(H71,$A$3,"y")</f>
        <v>12</v>
      </c>
      <c r="L71" s="173">
        <v>1</v>
      </c>
      <c r="M71" s="174">
        <v>3118.5120000000002</v>
      </c>
      <c r="N71" s="190">
        <f t="shared" si="5"/>
        <v>0</v>
      </c>
      <c r="O71" s="175">
        <f t="shared" si="6"/>
        <v>0</v>
      </c>
      <c r="P71" s="174">
        <f t="shared" ca="1" si="0"/>
        <v>0</v>
      </c>
      <c r="Q71" s="175">
        <f t="shared" ca="1" si="1"/>
        <v>3118.5120000000002</v>
      </c>
      <c r="R71" s="176">
        <f t="shared" ca="1" si="2"/>
        <v>717.25776000000008</v>
      </c>
      <c r="S71" s="176">
        <f t="shared" ca="1" si="3"/>
        <v>3835.7697600000001</v>
      </c>
      <c r="T71" s="175">
        <f t="shared" ca="1" si="4"/>
        <v>2401.2542400000002</v>
      </c>
      <c r="U71" s="174"/>
      <c r="W71" s="22"/>
    </row>
    <row r="72" spans="1:23" x14ac:dyDescent="0.2">
      <c r="A72" s="221" t="s">
        <v>286</v>
      </c>
      <c r="B72" s="170" t="s">
        <v>197</v>
      </c>
      <c r="C72" s="171" t="s">
        <v>24</v>
      </c>
      <c r="D72" s="171">
        <v>4</v>
      </c>
      <c r="E72" s="172">
        <v>25100</v>
      </c>
      <c r="F72" s="171" t="s">
        <v>190</v>
      </c>
      <c r="G72" s="171" t="s">
        <v>191</v>
      </c>
      <c r="H72" s="172">
        <v>34219</v>
      </c>
      <c r="I72" s="169">
        <v>62</v>
      </c>
      <c r="J72" s="173">
        <f ca="1">DATEDIF(E72,$A$3,"y")</f>
        <v>51</v>
      </c>
      <c r="K72" s="173">
        <f ca="1">DATEDIF(H72,$A$3,"y")</f>
        <v>26</v>
      </c>
      <c r="L72" s="173">
        <v>1</v>
      </c>
      <c r="M72" s="174">
        <v>3528.0840000000003</v>
      </c>
      <c r="N72" s="190">
        <f t="shared" si="5"/>
        <v>0</v>
      </c>
      <c r="O72" s="175">
        <f t="shared" si="6"/>
        <v>0</v>
      </c>
      <c r="P72" s="174">
        <f t="shared" ca="1" si="0"/>
        <v>0</v>
      </c>
      <c r="Q72" s="175">
        <f t="shared" ca="1" si="1"/>
        <v>3528.0840000000003</v>
      </c>
      <c r="R72" s="176">
        <f t="shared" ca="1" si="2"/>
        <v>811.45932000000005</v>
      </c>
      <c r="S72" s="176">
        <f t="shared" ca="1" si="3"/>
        <v>4339.5433200000007</v>
      </c>
      <c r="T72" s="175">
        <f t="shared" ca="1" si="4"/>
        <v>2716.6246800000004</v>
      </c>
      <c r="U72" s="174"/>
      <c r="W72" s="22"/>
    </row>
    <row r="73" spans="1:23" x14ac:dyDescent="0.2">
      <c r="A73" s="221" t="s">
        <v>495</v>
      </c>
      <c r="B73" s="170" t="s">
        <v>52</v>
      </c>
      <c r="C73" s="171" t="s">
        <v>22</v>
      </c>
      <c r="D73" s="171">
        <v>3</v>
      </c>
      <c r="E73" s="172">
        <v>31109</v>
      </c>
      <c r="F73" s="171" t="s">
        <v>27</v>
      </c>
      <c r="G73" s="171" t="s">
        <v>28</v>
      </c>
      <c r="H73" s="172">
        <v>41064</v>
      </c>
      <c r="I73" s="169">
        <v>63</v>
      </c>
      <c r="J73" s="173">
        <f ca="1">DATEDIF(E73,$A$3,"y")</f>
        <v>35</v>
      </c>
      <c r="K73" s="173">
        <f ca="1">DATEDIF(H73,$A$3,"y")</f>
        <v>7</v>
      </c>
      <c r="L73" s="173">
        <v>9</v>
      </c>
      <c r="M73" s="174">
        <v>3594.8760000000002</v>
      </c>
      <c r="N73" s="190">
        <f t="shared" si="5"/>
        <v>718.97520000000009</v>
      </c>
      <c r="O73" s="175">
        <f t="shared" si="6"/>
        <v>647.07767999999999</v>
      </c>
      <c r="P73" s="174">
        <f t="shared" ca="1" si="0"/>
        <v>0</v>
      </c>
      <c r="Q73" s="175">
        <f t="shared" ca="1" si="1"/>
        <v>4960.9288800000004</v>
      </c>
      <c r="R73" s="176">
        <f t="shared" ca="1" si="2"/>
        <v>1141.0136424000002</v>
      </c>
      <c r="S73" s="176">
        <f t="shared" ca="1" si="3"/>
        <v>6101.9425224000006</v>
      </c>
      <c r="T73" s="175">
        <f t="shared" ca="1" si="4"/>
        <v>3819.9152376000002</v>
      </c>
      <c r="U73" s="174"/>
      <c r="W73" s="22"/>
    </row>
    <row r="74" spans="1:23" x14ac:dyDescent="0.2">
      <c r="A74" s="221" t="s">
        <v>496</v>
      </c>
      <c r="B74" s="170" t="s">
        <v>41</v>
      </c>
      <c r="C74" s="171" t="s">
        <v>22</v>
      </c>
      <c r="D74" s="171">
        <v>2</v>
      </c>
      <c r="E74" s="172">
        <v>34108</v>
      </c>
      <c r="F74" s="171" t="s">
        <v>27</v>
      </c>
      <c r="G74" s="171" t="s">
        <v>28</v>
      </c>
      <c r="H74" s="172">
        <v>41752</v>
      </c>
      <c r="I74" s="169">
        <v>64</v>
      </c>
      <c r="J74" s="173">
        <f ca="1">DATEDIF(E74,$A$3,"y")</f>
        <v>26</v>
      </c>
      <c r="K74" s="173">
        <f ca="1">DATEDIF(H74,$A$3,"y")</f>
        <v>5</v>
      </c>
      <c r="L74" s="173">
        <v>7</v>
      </c>
      <c r="M74" s="174">
        <v>3266.3519999999999</v>
      </c>
      <c r="N74" s="190">
        <f t="shared" si="5"/>
        <v>653.2704</v>
      </c>
      <c r="O74" s="175">
        <f t="shared" si="6"/>
        <v>587.94335999999998</v>
      </c>
      <c r="P74" s="174">
        <f t="shared" ca="1" si="0"/>
        <v>0</v>
      </c>
      <c r="Q74" s="175">
        <f t="shared" ca="1" si="1"/>
        <v>4507.5657599999995</v>
      </c>
      <c r="R74" s="176">
        <f t="shared" ca="1" si="2"/>
        <v>1036.7401247999999</v>
      </c>
      <c r="S74" s="176">
        <f t="shared" ca="1" si="3"/>
        <v>5544.3058847999991</v>
      </c>
      <c r="T74" s="175">
        <f t="shared" ca="1" si="4"/>
        <v>3470.8256351999999</v>
      </c>
      <c r="U74" s="174"/>
      <c r="W74" s="22"/>
    </row>
    <row r="75" spans="1:23" x14ac:dyDescent="0.2">
      <c r="A75" s="221" t="s">
        <v>287</v>
      </c>
      <c r="B75" s="170" t="s">
        <v>53</v>
      </c>
      <c r="C75" s="171" t="s">
        <v>22</v>
      </c>
      <c r="D75" s="171">
        <v>5</v>
      </c>
      <c r="E75" s="172">
        <v>24968</v>
      </c>
      <c r="F75" s="171" t="s">
        <v>27</v>
      </c>
      <c r="G75" s="171" t="s">
        <v>28</v>
      </c>
      <c r="H75" s="172">
        <v>37364</v>
      </c>
      <c r="I75" s="169">
        <v>65</v>
      </c>
      <c r="J75" s="173">
        <f ca="1">DATEDIF(E75,$A$3,"y")</f>
        <v>51</v>
      </c>
      <c r="K75" s="173">
        <f ca="1">DATEDIF(H75,$A$3,"y")</f>
        <v>17</v>
      </c>
      <c r="L75" s="173">
        <v>10</v>
      </c>
      <c r="M75" s="174">
        <v>2535.8639999999996</v>
      </c>
      <c r="N75" s="190">
        <f t="shared" si="5"/>
        <v>507.17279999999994</v>
      </c>
      <c r="O75" s="175">
        <f t="shared" si="6"/>
        <v>456.45551999999992</v>
      </c>
      <c r="P75" s="174">
        <f t="shared" ref="P75:P138" ca="1" si="7">IF(AND(K75&gt;=15,L75&gt;=3),M75*Prime_3,0)</f>
        <v>507.17279999999994</v>
      </c>
      <c r="Q75" s="175">
        <f t="shared" ref="Q75:Q138" ca="1" si="8">SUM(M75:P75)</f>
        <v>4006.6651199999992</v>
      </c>
      <c r="R75" s="176">
        <f t="shared" ref="R75:R138" ca="1" si="9">Q75*23%</f>
        <v>921.53297759999987</v>
      </c>
      <c r="S75" s="176">
        <f t="shared" ref="S75:S138" ca="1" si="10">Q75+R75</f>
        <v>4928.1980975999995</v>
      </c>
      <c r="T75" s="175">
        <f t="shared" ref="T75:T138" ca="1" si="11">Q75-R75</f>
        <v>3085.1321423999993</v>
      </c>
      <c r="U75" s="174"/>
      <c r="W75" s="22"/>
    </row>
    <row r="76" spans="1:23" x14ac:dyDescent="0.2">
      <c r="A76" s="221" t="s">
        <v>497</v>
      </c>
      <c r="B76" s="170" t="s">
        <v>113</v>
      </c>
      <c r="C76" s="171" t="s">
        <v>24</v>
      </c>
      <c r="D76" s="171">
        <v>4</v>
      </c>
      <c r="E76" s="172">
        <v>29111</v>
      </c>
      <c r="F76" s="171" t="s">
        <v>35</v>
      </c>
      <c r="G76" s="171" t="s">
        <v>28</v>
      </c>
      <c r="H76" s="172">
        <v>40649</v>
      </c>
      <c r="I76" s="169">
        <v>66</v>
      </c>
      <c r="J76" s="173">
        <f ca="1">DATEDIF(E76,$A$3,"y")</f>
        <v>40</v>
      </c>
      <c r="K76" s="173">
        <f ca="1">DATEDIF(H76,$A$3,"y")</f>
        <v>8</v>
      </c>
      <c r="L76" s="173">
        <v>1</v>
      </c>
      <c r="M76" s="174">
        <v>2375.7600000000002</v>
      </c>
      <c r="N76" s="190">
        <f t="shared" ref="N76:N139" si="12">IF(L76&gt;=5,M76*$M$5,0)</f>
        <v>0</v>
      </c>
      <c r="O76" s="175">
        <f t="shared" ref="O76:O139" si="13">IF(L76&gt;6,M76*$M$6,IF(L76&gt;2,M76*$N$6,0))</f>
        <v>0</v>
      </c>
      <c r="P76" s="174">
        <f t="shared" ca="1" si="7"/>
        <v>0</v>
      </c>
      <c r="Q76" s="175">
        <f t="shared" ca="1" si="8"/>
        <v>2375.7600000000002</v>
      </c>
      <c r="R76" s="176">
        <f t="shared" ca="1" si="9"/>
        <v>546.42480000000012</v>
      </c>
      <c r="S76" s="176">
        <f t="shared" ca="1" si="10"/>
        <v>2922.1848000000005</v>
      </c>
      <c r="T76" s="175">
        <f t="shared" ca="1" si="11"/>
        <v>1829.3352</v>
      </c>
      <c r="U76" s="174"/>
      <c r="W76" s="22"/>
    </row>
    <row r="77" spans="1:23" x14ac:dyDescent="0.2">
      <c r="A77" s="221" t="s">
        <v>497</v>
      </c>
      <c r="B77" s="170" t="s">
        <v>103</v>
      </c>
      <c r="C77" s="171" t="s">
        <v>24</v>
      </c>
      <c r="D77" s="171">
        <v>3</v>
      </c>
      <c r="E77" s="172">
        <v>31795</v>
      </c>
      <c r="F77" s="171" t="s">
        <v>38</v>
      </c>
      <c r="G77" s="171" t="s">
        <v>28</v>
      </c>
      <c r="H77" s="172">
        <v>39398</v>
      </c>
      <c r="I77" s="169">
        <v>67</v>
      </c>
      <c r="J77" s="173">
        <f ca="1">DATEDIF(E77,$A$3,"y")</f>
        <v>33</v>
      </c>
      <c r="K77" s="173">
        <f ca="1">DATEDIF(H77,$A$3,"y")</f>
        <v>12</v>
      </c>
      <c r="L77" s="173">
        <v>9</v>
      </c>
      <c r="M77" s="174">
        <v>2858.2560000000003</v>
      </c>
      <c r="N77" s="190">
        <f t="shared" si="12"/>
        <v>571.65120000000013</v>
      </c>
      <c r="O77" s="175">
        <f t="shared" si="13"/>
        <v>514.48608000000002</v>
      </c>
      <c r="P77" s="174">
        <f t="shared" ca="1" si="7"/>
        <v>0</v>
      </c>
      <c r="Q77" s="175">
        <f t="shared" ca="1" si="8"/>
        <v>3944.3932800000007</v>
      </c>
      <c r="R77" s="176">
        <f t="shared" ca="1" si="9"/>
        <v>907.21045440000023</v>
      </c>
      <c r="S77" s="176">
        <f t="shared" ca="1" si="10"/>
        <v>4851.6037344000006</v>
      </c>
      <c r="T77" s="175">
        <f t="shared" ca="1" si="11"/>
        <v>3037.1828256000003</v>
      </c>
      <c r="U77" s="174"/>
      <c r="W77" s="22"/>
    </row>
    <row r="78" spans="1:23" x14ac:dyDescent="0.2">
      <c r="A78" s="221" t="s">
        <v>288</v>
      </c>
      <c r="B78" s="170" t="s">
        <v>177</v>
      </c>
      <c r="C78" s="171" t="s">
        <v>24</v>
      </c>
      <c r="D78" s="171">
        <v>5</v>
      </c>
      <c r="E78" s="172">
        <v>27626</v>
      </c>
      <c r="F78" s="171" t="s">
        <v>145</v>
      </c>
      <c r="G78" s="171" t="s">
        <v>137</v>
      </c>
      <c r="H78" s="172">
        <v>37192</v>
      </c>
      <c r="I78" s="169">
        <v>68</v>
      </c>
      <c r="J78" s="173">
        <f ca="1">DATEDIF(E78,$A$3,"y")</f>
        <v>44</v>
      </c>
      <c r="K78" s="173">
        <f ca="1">DATEDIF(H78,$A$3,"y")</f>
        <v>18</v>
      </c>
      <c r="L78" s="173">
        <v>9</v>
      </c>
      <c r="M78" s="174">
        <v>1218.252</v>
      </c>
      <c r="N78" s="190">
        <f t="shared" si="12"/>
        <v>243.65039999999999</v>
      </c>
      <c r="O78" s="175">
        <f t="shared" si="13"/>
        <v>219.28536</v>
      </c>
      <c r="P78" s="174">
        <f t="shared" ca="1" si="7"/>
        <v>243.65039999999999</v>
      </c>
      <c r="Q78" s="175">
        <f t="shared" ca="1" si="8"/>
        <v>1924.83816</v>
      </c>
      <c r="R78" s="176">
        <f t="shared" ca="1" si="9"/>
        <v>442.71277680000003</v>
      </c>
      <c r="S78" s="176">
        <f t="shared" ca="1" si="10"/>
        <v>2367.5509368000003</v>
      </c>
      <c r="T78" s="175">
        <f t="shared" ca="1" si="11"/>
        <v>1482.1253832</v>
      </c>
      <c r="U78" s="174"/>
      <c r="W78" s="22"/>
    </row>
    <row r="79" spans="1:23" x14ac:dyDescent="0.2">
      <c r="A79" s="221" t="s">
        <v>289</v>
      </c>
      <c r="B79" s="170" t="s">
        <v>147</v>
      </c>
      <c r="C79" s="171" t="s">
        <v>22</v>
      </c>
      <c r="D79" s="171">
        <v>3</v>
      </c>
      <c r="E79" s="172">
        <v>31337</v>
      </c>
      <c r="F79" s="171" t="s">
        <v>145</v>
      </c>
      <c r="G79" s="171" t="s">
        <v>137</v>
      </c>
      <c r="H79" s="172">
        <v>39096</v>
      </c>
      <c r="I79" s="169">
        <v>69</v>
      </c>
      <c r="J79" s="173">
        <f ca="1">DATEDIF(E79,$A$3,"y")</f>
        <v>34</v>
      </c>
      <c r="K79" s="173">
        <f ca="1">DATEDIF(H79,$A$3,"y")</f>
        <v>13</v>
      </c>
      <c r="L79" s="173">
        <v>9</v>
      </c>
      <c r="M79" s="174">
        <v>1560</v>
      </c>
      <c r="N79" s="190">
        <f t="shared" si="12"/>
        <v>312</v>
      </c>
      <c r="O79" s="175">
        <f t="shared" si="13"/>
        <v>280.8</v>
      </c>
      <c r="P79" s="174">
        <f t="shared" ca="1" si="7"/>
        <v>0</v>
      </c>
      <c r="Q79" s="175">
        <f t="shared" ca="1" si="8"/>
        <v>2152.8000000000002</v>
      </c>
      <c r="R79" s="176">
        <f t="shared" ca="1" si="9"/>
        <v>495.14400000000006</v>
      </c>
      <c r="S79" s="176">
        <f t="shared" ca="1" si="10"/>
        <v>2647.9440000000004</v>
      </c>
      <c r="T79" s="175">
        <f t="shared" ca="1" si="11"/>
        <v>1657.6560000000002</v>
      </c>
      <c r="U79" s="174"/>
      <c r="W79" s="22"/>
    </row>
    <row r="80" spans="1:23" x14ac:dyDescent="0.2">
      <c r="A80" s="221" t="s">
        <v>498</v>
      </c>
      <c r="B80" s="170" t="s">
        <v>54</v>
      </c>
      <c r="C80" s="171" t="s">
        <v>22</v>
      </c>
      <c r="D80" s="171">
        <v>5</v>
      </c>
      <c r="E80" s="172">
        <v>26871</v>
      </c>
      <c r="F80" s="171" t="s">
        <v>27</v>
      </c>
      <c r="G80" s="171" t="s">
        <v>28</v>
      </c>
      <c r="H80" s="172">
        <v>34898</v>
      </c>
      <c r="I80" s="169">
        <v>70</v>
      </c>
      <c r="J80" s="173">
        <f ca="1">DATEDIF(E80,$A$3,"y")</f>
        <v>46</v>
      </c>
      <c r="K80" s="173">
        <f ca="1">DATEDIF(H80,$A$3,"y")</f>
        <v>24</v>
      </c>
      <c r="L80" s="173">
        <v>10</v>
      </c>
      <c r="M80" s="174">
        <v>3670.7639999999997</v>
      </c>
      <c r="N80" s="190">
        <f t="shared" si="12"/>
        <v>734.15279999999996</v>
      </c>
      <c r="O80" s="175">
        <f t="shared" si="13"/>
        <v>660.7375199999999</v>
      </c>
      <c r="P80" s="174">
        <f t="shared" ca="1" si="7"/>
        <v>734.15279999999996</v>
      </c>
      <c r="Q80" s="175">
        <f t="shared" ca="1" si="8"/>
        <v>5799.8071199999995</v>
      </c>
      <c r="R80" s="176">
        <f t="shared" ca="1" si="9"/>
        <v>1333.9556376</v>
      </c>
      <c r="S80" s="176">
        <f t="shared" ca="1" si="10"/>
        <v>7133.7627575999995</v>
      </c>
      <c r="T80" s="175">
        <f t="shared" ca="1" si="11"/>
        <v>4465.8514823999994</v>
      </c>
      <c r="U80" s="174"/>
      <c r="W80" s="22"/>
    </row>
    <row r="81" spans="1:23" x14ac:dyDescent="0.2">
      <c r="A81" s="221" t="s">
        <v>499</v>
      </c>
      <c r="B81" s="170" t="s">
        <v>55</v>
      </c>
      <c r="C81" s="171" t="s">
        <v>22</v>
      </c>
      <c r="D81" s="171">
        <v>3</v>
      </c>
      <c r="E81" s="172">
        <v>30612</v>
      </c>
      <c r="F81" s="171" t="s">
        <v>33</v>
      </c>
      <c r="G81" s="171" t="s">
        <v>28</v>
      </c>
      <c r="H81" s="172">
        <v>42470</v>
      </c>
      <c r="I81" s="169">
        <v>71</v>
      </c>
      <c r="J81" s="173">
        <f ca="1">DATEDIF(E81,$A$3,"y")</f>
        <v>36</v>
      </c>
      <c r="K81" s="173">
        <f ca="1">DATEDIF(H81,$A$3,"y")</f>
        <v>3</v>
      </c>
      <c r="L81" s="173">
        <v>10</v>
      </c>
      <c r="M81" s="174">
        <v>2778.4320000000002</v>
      </c>
      <c r="N81" s="190">
        <f t="shared" si="12"/>
        <v>555.68640000000005</v>
      </c>
      <c r="O81" s="175">
        <f t="shared" si="13"/>
        <v>500.11776000000003</v>
      </c>
      <c r="P81" s="174">
        <f t="shared" ca="1" si="7"/>
        <v>0</v>
      </c>
      <c r="Q81" s="175">
        <f t="shared" ca="1" si="8"/>
        <v>3834.2361600000004</v>
      </c>
      <c r="R81" s="176">
        <f t="shared" ca="1" si="9"/>
        <v>881.87431680000009</v>
      </c>
      <c r="S81" s="176">
        <f t="shared" ca="1" si="10"/>
        <v>4716.1104768000005</v>
      </c>
      <c r="T81" s="175">
        <f t="shared" ca="1" si="11"/>
        <v>2952.3618432000003</v>
      </c>
      <c r="U81" s="174"/>
      <c r="W81" s="22"/>
    </row>
    <row r="82" spans="1:23" x14ac:dyDescent="0.2">
      <c r="A82" s="221" t="s">
        <v>290</v>
      </c>
      <c r="B82" s="170" t="s">
        <v>178</v>
      </c>
      <c r="C82" s="171" t="s">
        <v>24</v>
      </c>
      <c r="D82" s="171">
        <v>5</v>
      </c>
      <c r="E82" s="172">
        <v>24837</v>
      </c>
      <c r="F82" s="171" t="s">
        <v>30</v>
      </c>
      <c r="G82" s="171" t="s">
        <v>137</v>
      </c>
      <c r="H82" s="172">
        <v>34993</v>
      </c>
      <c r="I82" s="169">
        <v>72</v>
      </c>
      <c r="J82" s="173">
        <f ca="1">DATEDIF(E82,$A$3,"y")</f>
        <v>52</v>
      </c>
      <c r="K82" s="173">
        <f ca="1">DATEDIF(H82,$A$3,"y")</f>
        <v>24</v>
      </c>
      <c r="L82" s="173">
        <v>9</v>
      </c>
      <c r="M82" s="174">
        <v>3429.2280000000001</v>
      </c>
      <c r="N82" s="190">
        <f t="shared" si="12"/>
        <v>685.8456000000001</v>
      </c>
      <c r="O82" s="175">
        <f t="shared" si="13"/>
        <v>617.26103999999998</v>
      </c>
      <c r="P82" s="174">
        <f t="shared" ca="1" si="7"/>
        <v>685.8456000000001</v>
      </c>
      <c r="Q82" s="175">
        <f t="shared" ca="1" si="8"/>
        <v>5418.1802399999997</v>
      </c>
      <c r="R82" s="176">
        <f t="shared" ca="1" si="9"/>
        <v>1246.1814552000001</v>
      </c>
      <c r="S82" s="176">
        <f t="shared" ca="1" si="10"/>
        <v>6664.3616951999993</v>
      </c>
      <c r="T82" s="175">
        <f t="shared" ca="1" si="11"/>
        <v>4171.9987848000001</v>
      </c>
      <c r="U82" s="174"/>
      <c r="W82" s="22"/>
    </row>
    <row r="83" spans="1:23" x14ac:dyDescent="0.2">
      <c r="A83" s="221" t="s">
        <v>500</v>
      </c>
      <c r="B83" s="170" t="s">
        <v>56</v>
      </c>
      <c r="C83" s="171" t="s">
        <v>22</v>
      </c>
      <c r="D83" s="171">
        <v>3</v>
      </c>
      <c r="E83" s="172">
        <v>31654</v>
      </c>
      <c r="F83" s="171" t="s">
        <v>35</v>
      </c>
      <c r="G83" s="171" t="s">
        <v>28</v>
      </c>
      <c r="H83" s="172">
        <v>39935</v>
      </c>
      <c r="I83" s="169">
        <v>73</v>
      </c>
      <c r="J83" s="173">
        <f ca="1">DATEDIF(E83,$A$3,"y")</f>
        <v>33</v>
      </c>
      <c r="K83" s="173">
        <f ca="1">DATEDIF(H83,$A$3,"y")</f>
        <v>10</v>
      </c>
      <c r="L83" s="173">
        <v>10</v>
      </c>
      <c r="M83" s="174">
        <v>3199.0320000000002</v>
      </c>
      <c r="N83" s="190">
        <f t="shared" si="12"/>
        <v>639.80640000000005</v>
      </c>
      <c r="O83" s="175">
        <f t="shared" si="13"/>
        <v>575.82576000000006</v>
      </c>
      <c r="P83" s="174">
        <f t="shared" ca="1" si="7"/>
        <v>0</v>
      </c>
      <c r="Q83" s="175">
        <f t="shared" ca="1" si="8"/>
        <v>4414.6641600000003</v>
      </c>
      <c r="R83" s="176">
        <f t="shared" ca="1" si="9"/>
        <v>1015.3727568000002</v>
      </c>
      <c r="S83" s="176">
        <f t="shared" ca="1" si="10"/>
        <v>5430.0369168000007</v>
      </c>
      <c r="T83" s="175">
        <f t="shared" ca="1" si="11"/>
        <v>3399.2914031999999</v>
      </c>
      <c r="U83" s="174"/>
      <c r="W83" s="22"/>
    </row>
    <row r="84" spans="1:23" x14ac:dyDescent="0.2">
      <c r="A84" s="221" t="s">
        <v>291</v>
      </c>
      <c r="B84" s="170" t="s">
        <v>54</v>
      </c>
      <c r="C84" s="171" t="s">
        <v>22</v>
      </c>
      <c r="D84" s="171">
        <v>1</v>
      </c>
      <c r="E84" s="172">
        <v>30252</v>
      </c>
      <c r="F84" s="171" t="s">
        <v>27</v>
      </c>
      <c r="G84" s="171" t="s">
        <v>28</v>
      </c>
      <c r="H84" s="172">
        <v>38025</v>
      </c>
      <c r="I84" s="169">
        <v>74</v>
      </c>
      <c r="J84" s="173">
        <f ca="1">DATEDIF(E84,$A$3,"y")</f>
        <v>37</v>
      </c>
      <c r="K84" s="173">
        <f ca="1">DATEDIF(H84,$A$3,"y")</f>
        <v>16</v>
      </c>
      <c r="L84" s="173">
        <v>4</v>
      </c>
      <c r="M84" s="174">
        <v>2233.1280000000002</v>
      </c>
      <c r="N84" s="190">
        <f t="shared" si="12"/>
        <v>0</v>
      </c>
      <c r="O84" s="175">
        <f t="shared" si="13"/>
        <v>312.63792000000007</v>
      </c>
      <c r="P84" s="174">
        <f t="shared" ca="1" si="7"/>
        <v>446.62560000000008</v>
      </c>
      <c r="Q84" s="175">
        <f t="shared" ca="1" si="8"/>
        <v>2992.3915200000001</v>
      </c>
      <c r="R84" s="176">
        <f t="shared" ca="1" si="9"/>
        <v>688.25004960000001</v>
      </c>
      <c r="S84" s="176">
        <f t="shared" ca="1" si="10"/>
        <v>3680.6415696000004</v>
      </c>
      <c r="T84" s="175">
        <f t="shared" ca="1" si="11"/>
        <v>2304.1414703999999</v>
      </c>
      <c r="U84" s="174"/>
      <c r="W84" s="22"/>
    </row>
    <row r="85" spans="1:23" x14ac:dyDescent="0.2">
      <c r="A85" s="221" t="s">
        <v>292</v>
      </c>
      <c r="B85" s="170" t="s">
        <v>103</v>
      </c>
      <c r="C85" s="171" t="s">
        <v>24</v>
      </c>
      <c r="D85" s="171">
        <v>6</v>
      </c>
      <c r="E85" s="172">
        <v>25300</v>
      </c>
      <c r="F85" s="171" t="s">
        <v>27</v>
      </c>
      <c r="G85" s="171" t="s">
        <v>28</v>
      </c>
      <c r="H85" s="172">
        <v>33841</v>
      </c>
      <c r="I85" s="169">
        <v>75</v>
      </c>
      <c r="J85" s="173">
        <f ca="1">DATEDIF(E85,$A$3,"y")</f>
        <v>51</v>
      </c>
      <c r="K85" s="173">
        <f ca="1">DATEDIF(H85,$A$3,"y")</f>
        <v>27</v>
      </c>
      <c r="L85" s="173">
        <v>1</v>
      </c>
      <c r="M85" s="174">
        <v>1291.02</v>
      </c>
      <c r="N85" s="190">
        <f t="shared" si="12"/>
        <v>0</v>
      </c>
      <c r="O85" s="175">
        <f t="shared" si="13"/>
        <v>0</v>
      </c>
      <c r="P85" s="174">
        <f t="shared" ca="1" si="7"/>
        <v>0</v>
      </c>
      <c r="Q85" s="175">
        <f t="shared" ca="1" si="8"/>
        <v>1291.02</v>
      </c>
      <c r="R85" s="176">
        <f t="shared" ca="1" si="9"/>
        <v>296.93459999999999</v>
      </c>
      <c r="S85" s="176">
        <f t="shared" ca="1" si="10"/>
        <v>1587.9546</v>
      </c>
      <c r="T85" s="175">
        <f t="shared" ca="1" si="11"/>
        <v>994.08539999999994</v>
      </c>
      <c r="U85" s="174"/>
      <c r="W85" s="22"/>
    </row>
    <row r="86" spans="1:23" x14ac:dyDescent="0.2">
      <c r="A86" s="221" t="s">
        <v>501</v>
      </c>
      <c r="B86" s="170" t="s">
        <v>108</v>
      </c>
      <c r="C86" s="171" t="s">
        <v>24</v>
      </c>
      <c r="D86" s="171">
        <v>6</v>
      </c>
      <c r="E86" s="172">
        <v>26277</v>
      </c>
      <c r="F86" s="171" t="s">
        <v>73</v>
      </c>
      <c r="G86" s="171" t="s">
        <v>137</v>
      </c>
      <c r="H86" s="172">
        <v>40948</v>
      </c>
      <c r="I86" s="169">
        <v>76</v>
      </c>
      <c r="J86" s="173">
        <f ca="1">DATEDIF(E86,$A$3,"y")</f>
        <v>48</v>
      </c>
      <c r="K86" s="173">
        <f ca="1">DATEDIF(H86,$A$3,"y")</f>
        <v>8</v>
      </c>
      <c r="L86" s="173">
        <v>5</v>
      </c>
      <c r="M86" s="174">
        <v>1524.252</v>
      </c>
      <c r="N86" s="190">
        <f t="shared" si="12"/>
        <v>304.85039999999998</v>
      </c>
      <c r="O86" s="175">
        <f t="shared" si="13"/>
        <v>213.39528000000001</v>
      </c>
      <c r="P86" s="174">
        <f t="shared" ca="1" si="7"/>
        <v>0</v>
      </c>
      <c r="Q86" s="175">
        <f t="shared" ca="1" si="8"/>
        <v>2042.4976799999999</v>
      </c>
      <c r="R86" s="176">
        <f t="shared" ca="1" si="9"/>
        <v>469.77446639999999</v>
      </c>
      <c r="S86" s="176">
        <f t="shared" ca="1" si="10"/>
        <v>2512.2721464000001</v>
      </c>
      <c r="T86" s="175">
        <f t="shared" ca="1" si="11"/>
        <v>1572.7232136</v>
      </c>
      <c r="U86" s="174"/>
      <c r="W86" s="22"/>
    </row>
    <row r="87" spans="1:23" x14ac:dyDescent="0.2">
      <c r="A87" s="221" t="s">
        <v>502</v>
      </c>
      <c r="B87" s="170" t="s">
        <v>54</v>
      </c>
      <c r="C87" s="171" t="s">
        <v>22</v>
      </c>
      <c r="D87" s="171">
        <v>1</v>
      </c>
      <c r="E87" s="172">
        <v>30153</v>
      </c>
      <c r="F87" s="171" t="s">
        <v>35</v>
      </c>
      <c r="G87" s="171" t="s">
        <v>137</v>
      </c>
      <c r="H87" s="172">
        <v>41815</v>
      </c>
      <c r="I87" s="169">
        <v>77</v>
      </c>
      <c r="J87" s="173">
        <f ca="1">DATEDIF(E87,$A$3,"y")</f>
        <v>37</v>
      </c>
      <c r="K87" s="173">
        <f ca="1">DATEDIF(H87,$A$3,"y")</f>
        <v>5</v>
      </c>
      <c r="L87" s="173">
        <v>9</v>
      </c>
      <c r="M87" s="174">
        <v>2122.0920000000001</v>
      </c>
      <c r="N87" s="190">
        <f t="shared" si="12"/>
        <v>424.41840000000002</v>
      </c>
      <c r="O87" s="175">
        <f t="shared" si="13"/>
        <v>381.97656000000001</v>
      </c>
      <c r="P87" s="174">
        <f t="shared" ca="1" si="7"/>
        <v>0</v>
      </c>
      <c r="Q87" s="175">
        <f t="shared" ca="1" si="8"/>
        <v>2928.4869600000002</v>
      </c>
      <c r="R87" s="176">
        <f t="shared" ca="1" si="9"/>
        <v>673.55200080000009</v>
      </c>
      <c r="S87" s="176">
        <f t="shared" ca="1" si="10"/>
        <v>3602.0389608000005</v>
      </c>
      <c r="T87" s="175">
        <f t="shared" ca="1" si="11"/>
        <v>2254.9349591999999</v>
      </c>
      <c r="U87" s="174"/>
      <c r="W87" s="22"/>
    </row>
    <row r="88" spans="1:23" x14ac:dyDescent="0.2">
      <c r="A88" s="221" t="s">
        <v>503</v>
      </c>
      <c r="B88" s="170" t="s">
        <v>49</v>
      </c>
      <c r="C88" s="171" t="s">
        <v>22</v>
      </c>
      <c r="D88" s="171">
        <v>0</v>
      </c>
      <c r="E88" s="172">
        <v>23267</v>
      </c>
      <c r="F88" s="171" t="s">
        <v>27</v>
      </c>
      <c r="G88" s="171" t="s">
        <v>28</v>
      </c>
      <c r="H88" s="172">
        <v>38802</v>
      </c>
      <c r="I88" s="169">
        <v>78</v>
      </c>
      <c r="J88" s="173">
        <f ca="1">DATEDIF(E88,$A$3,"y")</f>
        <v>56</v>
      </c>
      <c r="K88" s="173">
        <f ca="1">DATEDIF(H88,$A$3,"y")</f>
        <v>14</v>
      </c>
      <c r="L88" s="173">
        <v>5</v>
      </c>
      <c r="M88" s="174">
        <v>3673.6439999999998</v>
      </c>
      <c r="N88" s="190">
        <f t="shared" si="12"/>
        <v>734.72879999999998</v>
      </c>
      <c r="O88" s="175">
        <f t="shared" si="13"/>
        <v>514.31016</v>
      </c>
      <c r="P88" s="174">
        <f t="shared" ca="1" si="7"/>
        <v>0</v>
      </c>
      <c r="Q88" s="175">
        <f t="shared" ca="1" si="8"/>
        <v>4922.6829600000001</v>
      </c>
      <c r="R88" s="176">
        <f t="shared" ca="1" si="9"/>
        <v>1132.2170808000001</v>
      </c>
      <c r="S88" s="176">
        <f t="shared" ca="1" si="10"/>
        <v>6054.9000408000002</v>
      </c>
      <c r="T88" s="175">
        <f t="shared" ca="1" si="11"/>
        <v>3790.4658792</v>
      </c>
      <c r="U88" s="174"/>
      <c r="W88" s="22"/>
    </row>
    <row r="89" spans="1:23" x14ac:dyDescent="0.2">
      <c r="A89" s="221" t="s">
        <v>293</v>
      </c>
      <c r="B89" s="170" t="s">
        <v>57</v>
      </c>
      <c r="C89" s="171" t="s">
        <v>22</v>
      </c>
      <c r="D89" s="171">
        <v>3</v>
      </c>
      <c r="E89" s="172">
        <v>33620</v>
      </c>
      <c r="F89" s="171" t="s">
        <v>35</v>
      </c>
      <c r="G89" s="171" t="s">
        <v>28</v>
      </c>
      <c r="H89" s="172">
        <v>41088</v>
      </c>
      <c r="I89" s="169">
        <v>79</v>
      </c>
      <c r="J89" s="173">
        <f ca="1">DATEDIF(E89,$A$3,"y")</f>
        <v>28</v>
      </c>
      <c r="K89" s="173">
        <f ca="1">DATEDIF(H89,$A$3,"y")</f>
        <v>7</v>
      </c>
      <c r="L89" s="173">
        <v>1</v>
      </c>
      <c r="M89" s="174">
        <v>3105.9840000000004</v>
      </c>
      <c r="N89" s="190">
        <f t="shared" si="12"/>
        <v>0</v>
      </c>
      <c r="O89" s="175">
        <f t="shared" si="13"/>
        <v>0</v>
      </c>
      <c r="P89" s="174">
        <f t="shared" ca="1" si="7"/>
        <v>0</v>
      </c>
      <c r="Q89" s="175">
        <f t="shared" ca="1" si="8"/>
        <v>3105.9840000000004</v>
      </c>
      <c r="R89" s="176">
        <f t="shared" ca="1" si="9"/>
        <v>714.37632000000008</v>
      </c>
      <c r="S89" s="176">
        <f t="shared" ca="1" si="10"/>
        <v>3820.3603200000007</v>
      </c>
      <c r="T89" s="175">
        <f t="shared" ca="1" si="11"/>
        <v>2391.6076800000001</v>
      </c>
      <c r="U89" s="174"/>
      <c r="W89" s="22"/>
    </row>
    <row r="90" spans="1:23" x14ac:dyDescent="0.2">
      <c r="A90" s="221" t="s">
        <v>294</v>
      </c>
      <c r="B90" s="170" t="s">
        <v>148</v>
      </c>
      <c r="C90" s="171" t="s">
        <v>22</v>
      </c>
      <c r="D90" s="171">
        <v>2</v>
      </c>
      <c r="E90" s="172">
        <v>26793</v>
      </c>
      <c r="F90" s="171" t="s">
        <v>149</v>
      </c>
      <c r="G90" s="171" t="s">
        <v>137</v>
      </c>
      <c r="H90" s="172">
        <v>37109</v>
      </c>
      <c r="I90" s="169">
        <v>80</v>
      </c>
      <c r="J90" s="173">
        <f ca="1">DATEDIF(E90,$A$3,"y")</f>
        <v>46</v>
      </c>
      <c r="K90" s="173">
        <f ca="1">DATEDIF(H90,$A$3,"y")</f>
        <v>18</v>
      </c>
      <c r="L90" s="173">
        <v>6</v>
      </c>
      <c r="M90" s="174">
        <v>3001.3679999999999</v>
      </c>
      <c r="N90" s="190">
        <f t="shared" si="12"/>
        <v>600.27359999999999</v>
      </c>
      <c r="O90" s="175">
        <f t="shared" si="13"/>
        <v>420.19152000000003</v>
      </c>
      <c r="P90" s="174">
        <f t="shared" ca="1" si="7"/>
        <v>600.27359999999999</v>
      </c>
      <c r="Q90" s="175">
        <f t="shared" ca="1" si="8"/>
        <v>4622.1067199999998</v>
      </c>
      <c r="R90" s="176">
        <f t="shared" ca="1" si="9"/>
        <v>1063.0845456</v>
      </c>
      <c r="S90" s="176">
        <f t="shared" ca="1" si="10"/>
        <v>5685.1912655999995</v>
      </c>
      <c r="T90" s="175">
        <f t="shared" ca="1" si="11"/>
        <v>3559.0221744</v>
      </c>
      <c r="U90" s="174"/>
      <c r="W90" s="22"/>
    </row>
    <row r="91" spans="1:23" x14ac:dyDescent="0.2">
      <c r="A91" s="221" t="s">
        <v>295</v>
      </c>
      <c r="B91" s="170" t="s">
        <v>114</v>
      </c>
      <c r="C91" s="171" t="s">
        <v>24</v>
      </c>
      <c r="D91" s="171">
        <v>3</v>
      </c>
      <c r="E91" s="172">
        <v>32027</v>
      </c>
      <c r="F91" s="171" t="s">
        <v>33</v>
      </c>
      <c r="G91" s="171" t="s">
        <v>28</v>
      </c>
      <c r="H91" s="172">
        <v>38373</v>
      </c>
      <c r="I91" s="169">
        <v>81</v>
      </c>
      <c r="J91" s="173">
        <f ca="1">DATEDIF(E91,$A$3,"y")</f>
        <v>32</v>
      </c>
      <c r="K91" s="173">
        <f ca="1">DATEDIF(H91,$A$3,"y")</f>
        <v>15</v>
      </c>
      <c r="L91" s="173">
        <v>7</v>
      </c>
      <c r="M91" s="174">
        <v>2930.4719999999998</v>
      </c>
      <c r="N91" s="190">
        <f t="shared" si="12"/>
        <v>586.09439999999995</v>
      </c>
      <c r="O91" s="175">
        <f t="shared" si="13"/>
        <v>527.48495999999989</v>
      </c>
      <c r="P91" s="174">
        <f t="shared" ca="1" si="7"/>
        <v>586.09439999999995</v>
      </c>
      <c r="Q91" s="175">
        <f t="shared" ca="1" si="8"/>
        <v>4630.1457599999994</v>
      </c>
      <c r="R91" s="176">
        <f t="shared" ca="1" si="9"/>
        <v>1064.9335248</v>
      </c>
      <c r="S91" s="176">
        <f t="shared" ca="1" si="10"/>
        <v>5695.0792847999992</v>
      </c>
      <c r="T91" s="175">
        <f t="shared" ca="1" si="11"/>
        <v>3565.2122351999997</v>
      </c>
      <c r="U91" s="174"/>
      <c r="W91" s="22"/>
    </row>
    <row r="92" spans="1:23" x14ac:dyDescent="0.2">
      <c r="A92" s="221" t="s">
        <v>504</v>
      </c>
      <c r="B92" s="170" t="s">
        <v>150</v>
      </c>
      <c r="C92" s="171" t="s">
        <v>22</v>
      </c>
      <c r="D92" s="171">
        <v>6</v>
      </c>
      <c r="E92" s="172">
        <v>26679</v>
      </c>
      <c r="F92" s="171" t="s">
        <v>30</v>
      </c>
      <c r="G92" s="171" t="s">
        <v>137</v>
      </c>
      <c r="H92" s="172">
        <v>33604</v>
      </c>
      <c r="I92" s="169">
        <v>82</v>
      </c>
      <c r="J92" s="173">
        <f ca="1">DATEDIF(E92,$A$3,"y")</f>
        <v>47</v>
      </c>
      <c r="K92" s="173">
        <f ca="1">DATEDIF(H92,$A$3,"y")</f>
        <v>28</v>
      </c>
      <c r="L92" s="173">
        <v>3</v>
      </c>
      <c r="M92" s="174">
        <v>1379.316</v>
      </c>
      <c r="N92" s="190">
        <f t="shared" si="12"/>
        <v>0</v>
      </c>
      <c r="O92" s="175">
        <f t="shared" si="13"/>
        <v>193.10424000000003</v>
      </c>
      <c r="P92" s="174">
        <f t="shared" ca="1" si="7"/>
        <v>275.86320000000001</v>
      </c>
      <c r="Q92" s="175">
        <f t="shared" ca="1" si="8"/>
        <v>1848.2834400000002</v>
      </c>
      <c r="R92" s="176">
        <f t="shared" ca="1" si="9"/>
        <v>425.10519120000004</v>
      </c>
      <c r="S92" s="176">
        <f t="shared" ca="1" si="10"/>
        <v>2273.3886312000004</v>
      </c>
      <c r="T92" s="175">
        <f t="shared" ca="1" si="11"/>
        <v>1423.1782488000001</v>
      </c>
      <c r="U92" s="174"/>
      <c r="W92" s="22"/>
    </row>
    <row r="93" spans="1:23" x14ac:dyDescent="0.2">
      <c r="A93" s="221" t="s">
        <v>505</v>
      </c>
      <c r="B93" s="170" t="s">
        <v>115</v>
      </c>
      <c r="C93" s="171" t="s">
        <v>24</v>
      </c>
      <c r="D93" s="171">
        <v>4</v>
      </c>
      <c r="E93" s="172">
        <v>29702</v>
      </c>
      <c r="F93" s="171" t="s">
        <v>27</v>
      </c>
      <c r="G93" s="171" t="s">
        <v>28</v>
      </c>
      <c r="H93" s="172">
        <v>39960</v>
      </c>
      <c r="I93" s="169">
        <v>83</v>
      </c>
      <c r="J93" s="173">
        <f ca="1">DATEDIF(E93,$A$3,"y")</f>
        <v>38</v>
      </c>
      <c r="K93" s="173">
        <f ca="1">DATEDIF(H93,$A$3,"y")</f>
        <v>10</v>
      </c>
      <c r="L93" s="173">
        <v>9</v>
      </c>
      <c r="M93" s="174">
        <v>1254.912</v>
      </c>
      <c r="N93" s="190">
        <f t="shared" si="12"/>
        <v>250.98240000000001</v>
      </c>
      <c r="O93" s="175">
        <f t="shared" si="13"/>
        <v>225.88416000000001</v>
      </c>
      <c r="P93" s="174">
        <f t="shared" ca="1" si="7"/>
        <v>0</v>
      </c>
      <c r="Q93" s="175">
        <f t="shared" ca="1" si="8"/>
        <v>1731.7785600000002</v>
      </c>
      <c r="R93" s="176">
        <f t="shared" ca="1" si="9"/>
        <v>398.30906880000009</v>
      </c>
      <c r="S93" s="176">
        <f t="shared" ca="1" si="10"/>
        <v>2130.0876288000004</v>
      </c>
      <c r="T93" s="175">
        <f t="shared" ca="1" si="11"/>
        <v>1333.4694912</v>
      </c>
      <c r="U93" s="174"/>
      <c r="W93" s="22"/>
    </row>
    <row r="94" spans="1:23" x14ac:dyDescent="0.2">
      <c r="A94" s="221" t="s">
        <v>506</v>
      </c>
      <c r="B94" s="170" t="s">
        <v>174</v>
      </c>
      <c r="C94" s="171" t="s">
        <v>24</v>
      </c>
      <c r="D94" s="171">
        <v>2</v>
      </c>
      <c r="E94" s="172">
        <v>27622</v>
      </c>
      <c r="F94" s="171" t="s">
        <v>30</v>
      </c>
      <c r="G94" s="171" t="s">
        <v>137</v>
      </c>
      <c r="H94" s="172">
        <v>43535</v>
      </c>
      <c r="I94" s="169">
        <v>84</v>
      </c>
      <c r="J94" s="173">
        <f ca="1">DATEDIF(E94,$A$3,"y")</f>
        <v>44</v>
      </c>
      <c r="K94" s="173">
        <f ca="1">DATEDIF(H94,$A$3,"y")</f>
        <v>1</v>
      </c>
      <c r="L94" s="173">
        <v>1</v>
      </c>
      <c r="M94" s="174">
        <v>3657.84</v>
      </c>
      <c r="N94" s="190">
        <f t="shared" si="12"/>
        <v>0</v>
      </c>
      <c r="O94" s="175">
        <f t="shared" si="13"/>
        <v>0</v>
      </c>
      <c r="P94" s="174">
        <f t="shared" ca="1" si="7"/>
        <v>0</v>
      </c>
      <c r="Q94" s="175">
        <f t="shared" ca="1" si="8"/>
        <v>3657.84</v>
      </c>
      <c r="R94" s="176">
        <f t="shared" ca="1" si="9"/>
        <v>841.30320000000006</v>
      </c>
      <c r="S94" s="176">
        <f t="shared" ca="1" si="10"/>
        <v>4499.1432000000004</v>
      </c>
      <c r="T94" s="175">
        <f t="shared" ca="1" si="11"/>
        <v>2816.5367999999999</v>
      </c>
      <c r="U94" s="174"/>
      <c r="W94" s="22"/>
    </row>
    <row r="95" spans="1:23" x14ac:dyDescent="0.2">
      <c r="A95" s="221" t="s">
        <v>296</v>
      </c>
      <c r="B95" s="170" t="s">
        <v>58</v>
      </c>
      <c r="C95" s="171" t="s">
        <v>22</v>
      </c>
      <c r="D95" s="171">
        <v>1</v>
      </c>
      <c r="E95" s="172">
        <v>26992</v>
      </c>
      <c r="F95" s="171" t="s">
        <v>38</v>
      </c>
      <c r="G95" s="171" t="s">
        <v>28</v>
      </c>
      <c r="H95" s="172">
        <v>37844</v>
      </c>
      <c r="I95" s="169">
        <v>85</v>
      </c>
      <c r="J95" s="173">
        <f ca="1">DATEDIF(E95,$A$3,"y")</f>
        <v>46</v>
      </c>
      <c r="K95" s="173">
        <f ca="1">DATEDIF(H95,$A$3,"y")</f>
        <v>16</v>
      </c>
      <c r="L95" s="173">
        <v>1</v>
      </c>
      <c r="M95" s="174">
        <v>1447.6319999999998</v>
      </c>
      <c r="N95" s="190">
        <f t="shared" si="12"/>
        <v>0</v>
      </c>
      <c r="O95" s="175">
        <f t="shared" si="13"/>
        <v>0</v>
      </c>
      <c r="P95" s="174">
        <f t="shared" ca="1" si="7"/>
        <v>0</v>
      </c>
      <c r="Q95" s="175">
        <f t="shared" ca="1" si="8"/>
        <v>1447.6319999999998</v>
      </c>
      <c r="R95" s="176">
        <f t="shared" ca="1" si="9"/>
        <v>332.95535999999998</v>
      </c>
      <c r="S95" s="176">
        <f t="shared" ca="1" si="10"/>
        <v>1780.5873599999998</v>
      </c>
      <c r="T95" s="175">
        <f t="shared" ca="1" si="11"/>
        <v>1114.6766399999999</v>
      </c>
      <c r="U95" s="174"/>
      <c r="W95" s="22"/>
    </row>
    <row r="96" spans="1:23" x14ac:dyDescent="0.2">
      <c r="A96" s="221" t="s">
        <v>297</v>
      </c>
      <c r="B96" s="170" t="s">
        <v>37</v>
      </c>
      <c r="C96" s="171" t="s">
        <v>22</v>
      </c>
      <c r="D96" s="171">
        <v>2</v>
      </c>
      <c r="E96" s="172">
        <v>25302</v>
      </c>
      <c r="F96" s="171" t="s">
        <v>38</v>
      </c>
      <c r="G96" s="171" t="s">
        <v>28</v>
      </c>
      <c r="H96" s="172">
        <v>36893</v>
      </c>
      <c r="I96" s="169">
        <v>86</v>
      </c>
      <c r="J96" s="173">
        <f ca="1">DATEDIF(E96,$A$3,"y")</f>
        <v>50</v>
      </c>
      <c r="K96" s="173">
        <f ca="1">DATEDIF(H96,$A$3,"y")</f>
        <v>19</v>
      </c>
      <c r="L96" s="173">
        <v>7</v>
      </c>
      <c r="M96" s="174">
        <v>1488.3719999999998</v>
      </c>
      <c r="N96" s="190">
        <f t="shared" si="12"/>
        <v>297.67439999999999</v>
      </c>
      <c r="O96" s="175">
        <f t="shared" si="13"/>
        <v>267.90695999999997</v>
      </c>
      <c r="P96" s="174">
        <f t="shared" ca="1" si="7"/>
        <v>297.67439999999999</v>
      </c>
      <c r="Q96" s="175">
        <f t="shared" ca="1" si="8"/>
        <v>2351.6277599999994</v>
      </c>
      <c r="R96" s="176">
        <f t="shared" ca="1" si="9"/>
        <v>540.87438479999992</v>
      </c>
      <c r="S96" s="176">
        <f t="shared" ca="1" si="10"/>
        <v>2892.5021447999993</v>
      </c>
      <c r="T96" s="175">
        <f t="shared" ca="1" si="11"/>
        <v>1810.7533751999995</v>
      </c>
      <c r="U96" s="174"/>
      <c r="W96" s="22"/>
    </row>
    <row r="97" spans="1:23" x14ac:dyDescent="0.2">
      <c r="A97" s="221" t="s">
        <v>507</v>
      </c>
      <c r="B97" s="170" t="s">
        <v>143</v>
      </c>
      <c r="C97" s="171" t="s">
        <v>22</v>
      </c>
      <c r="D97" s="171">
        <v>4</v>
      </c>
      <c r="E97" s="172">
        <v>29350</v>
      </c>
      <c r="F97" s="171" t="s">
        <v>145</v>
      </c>
      <c r="G97" s="171" t="s">
        <v>137</v>
      </c>
      <c r="H97" s="172">
        <v>43483</v>
      </c>
      <c r="I97" s="169">
        <v>87</v>
      </c>
      <c r="J97" s="173">
        <f ca="1">DATEDIF(E97,$A$3,"y")</f>
        <v>39</v>
      </c>
      <c r="K97" s="173">
        <f ca="1">DATEDIF(H97,$A$3,"y")</f>
        <v>1</v>
      </c>
      <c r="L97" s="173">
        <v>1</v>
      </c>
      <c r="M97" s="174">
        <v>3511.7280000000001</v>
      </c>
      <c r="N97" s="190">
        <f t="shared" si="12"/>
        <v>0</v>
      </c>
      <c r="O97" s="175">
        <f t="shared" si="13"/>
        <v>0</v>
      </c>
      <c r="P97" s="174">
        <f t="shared" ca="1" si="7"/>
        <v>0</v>
      </c>
      <c r="Q97" s="175">
        <f t="shared" ca="1" si="8"/>
        <v>3511.7280000000001</v>
      </c>
      <c r="R97" s="176">
        <f t="shared" ca="1" si="9"/>
        <v>807.69744000000003</v>
      </c>
      <c r="S97" s="176">
        <f t="shared" ca="1" si="10"/>
        <v>4319.42544</v>
      </c>
      <c r="T97" s="175">
        <f t="shared" ca="1" si="11"/>
        <v>2704.0305600000002</v>
      </c>
      <c r="U97" s="174"/>
      <c r="W97" s="22"/>
    </row>
    <row r="98" spans="1:23" x14ac:dyDescent="0.2">
      <c r="A98" s="221" t="s">
        <v>508</v>
      </c>
      <c r="B98" s="170" t="s">
        <v>151</v>
      </c>
      <c r="C98" s="171" t="s">
        <v>22</v>
      </c>
      <c r="D98" s="171">
        <v>0</v>
      </c>
      <c r="E98" s="172">
        <v>24878</v>
      </c>
      <c r="F98" s="171" t="s">
        <v>30</v>
      </c>
      <c r="G98" s="171" t="s">
        <v>137</v>
      </c>
      <c r="H98" s="172">
        <v>32526</v>
      </c>
      <c r="I98" s="169">
        <v>88</v>
      </c>
      <c r="J98" s="173">
        <f ca="1">DATEDIF(E98,$A$3,"y")</f>
        <v>52</v>
      </c>
      <c r="K98" s="173">
        <f ca="1">DATEDIF(H98,$A$3,"y")</f>
        <v>31</v>
      </c>
      <c r="L98" s="173">
        <v>6</v>
      </c>
      <c r="M98" s="174">
        <v>2164.1999999999998</v>
      </c>
      <c r="N98" s="190">
        <f t="shared" si="12"/>
        <v>432.84</v>
      </c>
      <c r="O98" s="175">
        <f t="shared" si="13"/>
        <v>302.988</v>
      </c>
      <c r="P98" s="174">
        <f t="shared" ca="1" si="7"/>
        <v>432.84</v>
      </c>
      <c r="Q98" s="175">
        <f t="shared" ca="1" si="8"/>
        <v>3332.8679999999999</v>
      </c>
      <c r="R98" s="176">
        <f t="shared" ca="1" si="9"/>
        <v>766.55964000000006</v>
      </c>
      <c r="S98" s="176">
        <f t="shared" ca="1" si="10"/>
        <v>4099.4276399999999</v>
      </c>
      <c r="T98" s="175">
        <f t="shared" ca="1" si="11"/>
        <v>2566.30836</v>
      </c>
      <c r="U98" s="174"/>
      <c r="W98" s="22"/>
    </row>
    <row r="99" spans="1:23" x14ac:dyDescent="0.2">
      <c r="A99" s="221" t="s">
        <v>298</v>
      </c>
      <c r="B99" s="170" t="s">
        <v>192</v>
      </c>
      <c r="C99" s="171" t="s">
        <v>22</v>
      </c>
      <c r="D99" s="171">
        <v>0</v>
      </c>
      <c r="E99" s="172">
        <v>22667</v>
      </c>
      <c r="F99" s="171" t="s">
        <v>193</v>
      </c>
      <c r="G99" s="171" t="s">
        <v>191</v>
      </c>
      <c r="H99" s="172">
        <v>34233</v>
      </c>
      <c r="I99" s="169">
        <v>89</v>
      </c>
      <c r="J99" s="173">
        <f ca="1">DATEDIF(E99,$A$3,"y")</f>
        <v>58</v>
      </c>
      <c r="K99" s="173">
        <f ca="1">DATEDIF(H99,$A$3,"y")</f>
        <v>26</v>
      </c>
      <c r="L99" s="173">
        <v>9</v>
      </c>
      <c r="M99" s="174">
        <v>2327.1120000000001</v>
      </c>
      <c r="N99" s="190">
        <f t="shared" si="12"/>
        <v>465.42240000000004</v>
      </c>
      <c r="O99" s="175">
        <f t="shared" si="13"/>
        <v>418.88015999999999</v>
      </c>
      <c r="P99" s="174">
        <f t="shared" ca="1" si="7"/>
        <v>465.42240000000004</v>
      </c>
      <c r="Q99" s="175">
        <f t="shared" ca="1" si="8"/>
        <v>3676.8369600000001</v>
      </c>
      <c r="R99" s="176">
        <f t="shared" ca="1" si="9"/>
        <v>845.67250080000008</v>
      </c>
      <c r="S99" s="176">
        <f t="shared" ca="1" si="10"/>
        <v>4522.5094607999999</v>
      </c>
      <c r="T99" s="175">
        <f t="shared" ca="1" si="11"/>
        <v>2831.1644592000002</v>
      </c>
      <c r="U99" s="174"/>
      <c r="W99" s="22"/>
    </row>
    <row r="100" spans="1:23" x14ac:dyDescent="0.2">
      <c r="A100" s="221" t="s">
        <v>509</v>
      </c>
      <c r="B100" s="170" t="s">
        <v>150</v>
      </c>
      <c r="C100" s="171" t="s">
        <v>22</v>
      </c>
      <c r="D100" s="171">
        <v>4</v>
      </c>
      <c r="E100" s="172">
        <v>24570</v>
      </c>
      <c r="F100" s="171" t="s">
        <v>30</v>
      </c>
      <c r="G100" s="171" t="s">
        <v>137</v>
      </c>
      <c r="H100" s="172">
        <v>37130</v>
      </c>
      <c r="I100" s="169">
        <v>90</v>
      </c>
      <c r="J100" s="173">
        <f ca="1">DATEDIF(E100,$A$3,"y")</f>
        <v>52</v>
      </c>
      <c r="K100" s="173">
        <f ca="1">DATEDIF(H100,$A$3,"y")</f>
        <v>18</v>
      </c>
      <c r="L100" s="173">
        <v>5</v>
      </c>
      <c r="M100" s="174">
        <v>1668.66</v>
      </c>
      <c r="N100" s="190">
        <f t="shared" si="12"/>
        <v>333.73200000000003</v>
      </c>
      <c r="O100" s="175">
        <f t="shared" si="13"/>
        <v>233.61240000000004</v>
      </c>
      <c r="P100" s="174">
        <f t="shared" ca="1" si="7"/>
        <v>333.73200000000003</v>
      </c>
      <c r="Q100" s="175">
        <f t="shared" ca="1" si="8"/>
        <v>2569.7364000000002</v>
      </c>
      <c r="R100" s="176">
        <f t="shared" ca="1" si="9"/>
        <v>591.03937200000007</v>
      </c>
      <c r="S100" s="176">
        <f t="shared" ca="1" si="10"/>
        <v>3160.7757720000004</v>
      </c>
      <c r="T100" s="175">
        <f t="shared" ca="1" si="11"/>
        <v>1978.697028</v>
      </c>
      <c r="U100" s="174"/>
      <c r="W100" s="22"/>
    </row>
    <row r="101" spans="1:23" x14ac:dyDescent="0.2">
      <c r="A101" s="221" t="s">
        <v>510</v>
      </c>
      <c r="B101" s="170" t="s">
        <v>116</v>
      </c>
      <c r="C101" s="171" t="s">
        <v>24</v>
      </c>
      <c r="D101" s="171">
        <v>1</v>
      </c>
      <c r="E101" s="172">
        <v>34201</v>
      </c>
      <c r="F101" s="171" t="s">
        <v>35</v>
      </c>
      <c r="G101" s="171" t="s">
        <v>28</v>
      </c>
      <c r="H101" s="172">
        <v>42044</v>
      </c>
      <c r="I101" s="169">
        <v>91</v>
      </c>
      <c r="J101" s="173">
        <f ca="1">DATEDIF(E101,$A$3,"y")</f>
        <v>26</v>
      </c>
      <c r="K101" s="173">
        <f ca="1">DATEDIF(H101,$A$3,"y")</f>
        <v>5</v>
      </c>
      <c r="L101" s="173">
        <v>4</v>
      </c>
      <c r="M101" s="174">
        <v>1436.0640000000001</v>
      </c>
      <c r="N101" s="190">
        <f t="shared" si="12"/>
        <v>0</v>
      </c>
      <c r="O101" s="175">
        <f t="shared" si="13"/>
        <v>201.04896000000002</v>
      </c>
      <c r="P101" s="174">
        <f t="shared" ca="1" si="7"/>
        <v>0</v>
      </c>
      <c r="Q101" s="175">
        <f t="shared" ca="1" si="8"/>
        <v>1637.1129600000002</v>
      </c>
      <c r="R101" s="176">
        <f t="shared" ca="1" si="9"/>
        <v>376.53598080000006</v>
      </c>
      <c r="S101" s="176">
        <f t="shared" ca="1" si="10"/>
        <v>2013.6489408000002</v>
      </c>
      <c r="T101" s="175">
        <f t="shared" ca="1" si="11"/>
        <v>1260.5769792000001</v>
      </c>
      <c r="U101" s="174"/>
      <c r="W101" s="22"/>
    </row>
    <row r="102" spans="1:23" x14ac:dyDescent="0.2">
      <c r="A102" s="221" t="s">
        <v>511</v>
      </c>
      <c r="B102" s="170" t="s">
        <v>59</v>
      </c>
      <c r="C102" s="171" t="s">
        <v>22</v>
      </c>
      <c r="D102" s="171">
        <v>3</v>
      </c>
      <c r="E102" s="172">
        <v>31194</v>
      </c>
      <c r="F102" s="171" t="s">
        <v>33</v>
      </c>
      <c r="G102" s="171" t="s">
        <v>28</v>
      </c>
      <c r="H102" s="172">
        <v>41256</v>
      </c>
      <c r="I102" s="169">
        <v>92</v>
      </c>
      <c r="J102" s="173">
        <f ca="1">DATEDIF(E102,$A$3,"y")</f>
        <v>34</v>
      </c>
      <c r="K102" s="173">
        <f ca="1">DATEDIF(H102,$A$3,"y")</f>
        <v>7</v>
      </c>
      <c r="L102" s="173">
        <v>2</v>
      </c>
      <c r="M102" s="174">
        <v>3000.9</v>
      </c>
      <c r="N102" s="190">
        <f t="shared" si="12"/>
        <v>0</v>
      </c>
      <c r="O102" s="175">
        <f t="shared" si="13"/>
        <v>0</v>
      </c>
      <c r="P102" s="174">
        <f t="shared" ca="1" si="7"/>
        <v>0</v>
      </c>
      <c r="Q102" s="175">
        <f t="shared" ca="1" si="8"/>
        <v>3000.9</v>
      </c>
      <c r="R102" s="176">
        <f t="shared" ca="1" si="9"/>
        <v>690.20700000000011</v>
      </c>
      <c r="S102" s="176">
        <f t="shared" ca="1" si="10"/>
        <v>3691.107</v>
      </c>
      <c r="T102" s="175">
        <f t="shared" ca="1" si="11"/>
        <v>2310.6930000000002</v>
      </c>
      <c r="U102" s="174"/>
      <c r="W102" s="22"/>
    </row>
    <row r="103" spans="1:23" x14ac:dyDescent="0.2">
      <c r="A103" s="221" t="s">
        <v>512</v>
      </c>
      <c r="B103" s="170" t="s">
        <v>117</v>
      </c>
      <c r="C103" s="171" t="s">
        <v>24</v>
      </c>
      <c r="D103" s="171">
        <v>3</v>
      </c>
      <c r="E103" s="172">
        <v>31394</v>
      </c>
      <c r="F103" s="171" t="s">
        <v>33</v>
      </c>
      <c r="G103" s="171" t="s">
        <v>28</v>
      </c>
      <c r="H103" s="172">
        <v>41648</v>
      </c>
      <c r="I103" s="169">
        <v>93</v>
      </c>
      <c r="J103" s="173">
        <f ca="1">DATEDIF(E103,$A$3,"y")</f>
        <v>34</v>
      </c>
      <c r="K103" s="173">
        <f ca="1">DATEDIF(H103,$A$3,"y")</f>
        <v>6</v>
      </c>
      <c r="L103" s="173">
        <v>10</v>
      </c>
      <c r="M103" s="174">
        <v>1251.624</v>
      </c>
      <c r="N103" s="190">
        <f t="shared" si="12"/>
        <v>250.32480000000001</v>
      </c>
      <c r="O103" s="175">
        <f t="shared" si="13"/>
        <v>225.29231999999999</v>
      </c>
      <c r="P103" s="174">
        <f t="shared" ca="1" si="7"/>
        <v>0</v>
      </c>
      <c r="Q103" s="175">
        <f t="shared" ca="1" si="8"/>
        <v>1727.2411200000001</v>
      </c>
      <c r="R103" s="176">
        <f t="shared" ca="1" si="9"/>
        <v>397.26545760000005</v>
      </c>
      <c r="S103" s="176">
        <f t="shared" ca="1" si="10"/>
        <v>2124.5065776000001</v>
      </c>
      <c r="T103" s="175">
        <f t="shared" ca="1" si="11"/>
        <v>1329.9756624000001</v>
      </c>
      <c r="U103" s="174"/>
      <c r="W103" s="22"/>
    </row>
    <row r="104" spans="1:23" x14ac:dyDescent="0.2">
      <c r="A104" s="221" t="s">
        <v>299</v>
      </c>
      <c r="B104" s="170" t="s">
        <v>60</v>
      </c>
      <c r="C104" s="171" t="s">
        <v>22</v>
      </c>
      <c r="D104" s="171">
        <v>0</v>
      </c>
      <c r="E104" s="172">
        <v>24358</v>
      </c>
      <c r="F104" s="171" t="s">
        <v>38</v>
      </c>
      <c r="G104" s="171" t="s">
        <v>28</v>
      </c>
      <c r="H104" s="172">
        <v>34495</v>
      </c>
      <c r="I104" s="169">
        <v>94</v>
      </c>
      <c r="J104" s="173">
        <f ca="1">DATEDIF(E104,$A$3,"y")</f>
        <v>53</v>
      </c>
      <c r="K104" s="173">
        <f ca="1">DATEDIF(H104,$A$3,"y")</f>
        <v>25</v>
      </c>
      <c r="L104" s="173">
        <v>9</v>
      </c>
      <c r="M104" s="174">
        <v>2516.4840000000004</v>
      </c>
      <c r="N104" s="190">
        <f t="shared" si="12"/>
        <v>503.29680000000008</v>
      </c>
      <c r="O104" s="175">
        <f t="shared" si="13"/>
        <v>452.96712000000008</v>
      </c>
      <c r="P104" s="174">
        <f t="shared" ca="1" si="7"/>
        <v>503.29680000000008</v>
      </c>
      <c r="Q104" s="175">
        <f t="shared" ca="1" si="8"/>
        <v>3976.0447200000008</v>
      </c>
      <c r="R104" s="176">
        <f t="shared" ca="1" si="9"/>
        <v>914.49028560000022</v>
      </c>
      <c r="S104" s="176">
        <f t="shared" ca="1" si="10"/>
        <v>4890.5350056000007</v>
      </c>
      <c r="T104" s="175">
        <f t="shared" ca="1" si="11"/>
        <v>3061.5544344000004</v>
      </c>
      <c r="U104" s="174"/>
      <c r="W104" s="22"/>
    </row>
    <row r="105" spans="1:23" x14ac:dyDescent="0.2">
      <c r="A105" s="221" t="s">
        <v>300</v>
      </c>
      <c r="B105" s="170" t="s">
        <v>102</v>
      </c>
      <c r="C105" s="171" t="s">
        <v>24</v>
      </c>
      <c r="D105" s="171">
        <v>4</v>
      </c>
      <c r="E105" s="172">
        <v>30072</v>
      </c>
      <c r="F105" s="171" t="s">
        <v>27</v>
      </c>
      <c r="G105" s="171" t="s">
        <v>28</v>
      </c>
      <c r="H105" s="172">
        <v>41371</v>
      </c>
      <c r="I105" s="169">
        <v>95</v>
      </c>
      <c r="J105" s="173">
        <f ca="1">DATEDIF(E105,$A$3,"y")</f>
        <v>37</v>
      </c>
      <c r="K105" s="173">
        <f ca="1">DATEDIF(H105,$A$3,"y")</f>
        <v>7</v>
      </c>
      <c r="L105" s="173">
        <v>1</v>
      </c>
      <c r="M105" s="174">
        <v>2117.16</v>
      </c>
      <c r="N105" s="190">
        <f t="shared" si="12"/>
        <v>0</v>
      </c>
      <c r="O105" s="175">
        <f t="shared" si="13"/>
        <v>0</v>
      </c>
      <c r="P105" s="174">
        <f t="shared" ca="1" si="7"/>
        <v>0</v>
      </c>
      <c r="Q105" s="175">
        <f t="shared" ca="1" si="8"/>
        <v>2117.16</v>
      </c>
      <c r="R105" s="176">
        <f t="shared" ca="1" si="9"/>
        <v>486.9468</v>
      </c>
      <c r="S105" s="176">
        <f t="shared" ca="1" si="10"/>
        <v>2604.1068</v>
      </c>
      <c r="T105" s="175">
        <f t="shared" ca="1" si="11"/>
        <v>1630.2131999999999</v>
      </c>
      <c r="U105" s="174"/>
      <c r="W105" s="22"/>
    </row>
    <row r="106" spans="1:23" x14ac:dyDescent="0.2">
      <c r="A106" s="221" t="s">
        <v>300</v>
      </c>
      <c r="B106" s="170" t="s">
        <v>31</v>
      </c>
      <c r="C106" s="171" t="s">
        <v>22</v>
      </c>
      <c r="D106" s="171">
        <v>1</v>
      </c>
      <c r="E106" s="172">
        <v>24504</v>
      </c>
      <c r="F106" s="171" t="s">
        <v>27</v>
      </c>
      <c r="G106" s="171" t="s">
        <v>28</v>
      </c>
      <c r="H106" s="172">
        <v>36037</v>
      </c>
      <c r="I106" s="169">
        <v>96</v>
      </c>
      <c r="J106" s="173">
        <f ca="1">DATEDIF(E106,$A$3,"y")</f>
        <v>53</v>
      </c>
      <c r="K106" s="173">
        <f ca="1">DATEDIF(H106,$A$3,"y")</f>
        <v>21</v>
      </c>
      <c r="L106" s="173">
        <v>10</v>
      </c>
      <c r="M106" s="174">
        <v>3748.1759999999999</v>
      </c>
      <c r="N106" s="190">
        <f t="shared" si="12"/>
        <v>749.63520000000005</v>
      </c>
      <c r="O106" s="175">
        <f t="shared" si="13"/>
        <v>674.67167999999992</v>
      </c>
      <c r="P106" s="174">
        <f t="shared" ca="1" si="7"/>
        <v>749.63520000000005</v>
      </c>
      <c r="Q106" s="175">
        <f t="shared" ca="1" si="8"/>
        <v>5922.1180799999993</v>
      </c>
      <c r="R106" s="176">
        <f t="shared" ca="1" si="9"/>
        <v>1362.0871583999999</v>
      </c>
      <c r="S106" s="176">
        <f t="shared" ca="1" si="10"/>
        <v>7284.205238399999</v>
      </c>
      <c r="T106" s="175">
        <f t="shared" ca="1" si="11"/>
        <v>4560.0309215999996</v>
      </c>
      <c r="U106" s="174"/>
      <c r="W106" s="22"/>
    </row>
    <row r="107" spans="1:23" x14ac:dyDescent="0.2">
      <c r="A107" s="221" t="s">
        <v>301</v>
      </c>
      <c r="B107" s="170" t="s">
        <v>116</v>
      </c>
      <c r="C107" s="171" t="s">
        <v>24</v>
      </c>
      <c r="D107" s="171">
        <v>5</v>
      </c>
      <c r="E107" s="172">
        <v>24375</v>
      </c>
      <c r="F107" s="171" t="s">
        <v>27</v>
      </c>
      <c r="G107" s="171" t="s">
        <v>28</v>
      </c>
      <c r="H107" s="172">
        <v>38409</v>
      </c>
      <c r="I107" s="169">
        <v>97</v>
      </c>
      <c r="J107" s="173">
        <f ca="1">DATEDIF(E107,$A$3,"y")</f>
        <v>53</v>
      </c>
      <c r="K107" s="173">
        <f ca="1">DATEDIF(H107,$A$3,"y")</f>
        <v>15</v>
      </c>
      <c r="L107" s="173">
        <v>10</v>
      </c>
      <c r="M107" s="174">
        <v>1845.5520000000001</v>
      </c>
      <c r="N107" s="190">
        <f t="shared" si="12"/>
        <v>369.11040000000003</v>
      </c>
      <c r="O107" s="175">
        <f t="shared" si="13"/>
        <v>332.19936000000001</v>
      </c>
      <c r="P107" s="174">
        <f t="shared" ca="1" si="7"/>
        <v>369.11040000000003</v>
      </c>
      <c r="Q107" s="175">
        <f t="shared" ca="1" si="8"/>
        <v>2915.9721600000003</v>
      </c>
      <c r="R107" s="176">
        <f t="shared" ca="1" si="9"/>
        <v>670.67359680000004</v>
      </c>
      <c r="S107" s="176">
        <f t="shared" ca="1" si="10"/>
        <v>3586.6457568000005</v>
      </c>
      <c r="T107" s="175">
        <f t="shared" ca="1" si="11"/>
        <v>2245.2985632</v>
      </c>
      <c r="U107" s="174"/>
      <c r="W107" s="22"/>
    </row>
    <row r="108" spans="1:23" x14ac:dyDescent="0.2">
      <c r="A108" s="221" t="s">
        <v>302</v>
      </c>
      <c r="B108" s="170" t="s">
        <v>61</v>
      </c>
      <c r="C108" s="171" t="s">
        <v>22</v>
      </c>
      <c r="D108" s="171">
        <v>0</v>
      </c>
      <c r="E108" s="172">
        <v>24082</v>
      </c>
      <c r="F108" s="171" t="s">
        <v>35</v>
      </c>
      <c r="G108" s="171" t="s">
        <v>28</v>
      </c>
      <c r="H108" s="172">
        <v>37202</v>
      </c>
      <c r="I108" s="169">
        <v>98</v>
      </c>
      <c r="J108" s="173">
        <f ca="1">DATEDIF(E108,$A$3,"y")</f>
        <v>54</v>
      </c>
      <c r="K108" s="173">
        <f ca="1">DATEDIF(H108,$A$3,"y")</f>
        <v>18</v>
      </c>
      <c r="L108" s="173">
        <v>3</v>
      </c>
      <c r="M108" s="174">
        <v>2706.4919999999997</v>
      </c>
      <c r="N108" s="190">
        <f t="shared" si="12"/>
        <v>0</v>
      </c>
      <c r="O108" s="175">
        <f t="shared" si="13"/>
        <v>378.90888000000001</v>
      </c>
      <c r="P108" s="174">
        <f t="shared" ca="1" si="7"/>
        <v>541.29840000000002</v>
      </c>
      <c r="Q108" s="175">
        <f t="shared" ca="1" si="8"/>
        <v>3626.6992799999998</v>
      </c>
      <c r="R108" s="176">
        <f t="shared" ca="1" si="9"/>
        <v>834.14083440000002</v>
      </c>
      <c r="S108" s="176">
        <f t="shared" ca="1" si="10"/>
        <v>4460.8401143999999</v>
      </c>
      <c r="T108" s="175">
        <f t="shared" ca="1" si="11"/>
        <v>2792.5584455999997</v>
      </c>
      <c r="U108" s="174"/>
      <c r="W108" s="22"/>
    </row>
    <row r="109" spans="1:23" x14ac:dyDescent="0.2">
      <c r="A109" s="221" t="s">
        <v>513</v>
      </c>
      <c r="B109" s="170" t="s">
        <v>146</v>
      </c>
      <c r="C109" s="171" t="s">
        <v>22</v>
      </c>
      <c r="D109" s="171">
        <v>4</v>
      </c>
      <c r="E109" s="172">
        <v>24510</v>
      </c>
      <c r="F109" s="171" t="s">
        <v>20</v>
      </c>
      <c r="G109" s="171" t="s">
        <v>137</v>
      </c>
      <c r="H109" s="172">
        <v>33336</v>
      </c>
      <c r="I109" s="169">
        <v>99</v>
      </c>
      <c r="J109" s="173">
        <f ca="1">DATEDIF(E109,$A$3,"y")</f>
        <v>53</v>
      </c>
      <c r="K109" s="173">
        <f ca="1">DATEDIF(H109,$A$3,"y")</f>
        <v>28</v>
      </c>
      <c r="L109" s="173">
        <v>1</v>
      </c>
      <c r="M109" s="174">
        <v>2360.2080000000001</v>
      </c>
      <c r="N109" s="190">
        <f t="shared" si="12"/>
        <v>0</v>
      </c>
      <c r="O109" s="175">
        <f t="shared" si="13"/>
        <v>0</v>
      </c>
      <c r="P109" s="174">
        <f t="shared" ca="1" si="7"/>
        <v>0</v>
      </c>
      <c r="Q109" s="175">
        <f t="shared" ca="1" si="8"/>
        <v>2360.2080000000001</v>
      </c>
      <c r="R109" s="176">
        <f t="shared" ca="1" si="9"/>
        <v>542.84784000000002</v>
      </c>
      <c r="S109" s="176">
        <f t="shared" ca="1" si="10"/>
        <v>2903.05584</v>
      </c>
      <c r="T109" s="175">
        <f t="shared" ca="1" si="11"/>
        <v>1817.3601600000002</v>
      </c>
      <c r="U109" s="174"/>
      <c r="W109" s="22"/>
    </row>
    <row r="110" spans="1:23" x14ac:dyDescent="0.2">
      <c r="A110" s="221" t="s">
        <v>303</v>
      </c>
      <c r="B110" s="170" t="s">
        <v>118</v>
      </c>
      <c r="C110" s="171" t="s">
        <v>24</v>
      </c>
      <c r="D110" s="171">
        <v>1</v>
      </c>
      <c r="E110" s="172">
        <v>26089</v>
      </c>
      <c r="F110" s="171" t="s">
        <v>27</v>
      </c>
      <c r="G110" s="171" t="s">
        <v>28</v>
      </c>
      <c r="H110" s="172">
        <v>33308</v>
      </c>
      <c r="I110" s="169">
        <v>100</v>
      </c>
      <c r="J110" s="173">
        <f ca="1">DATEDIF(E110,$A$3,"y")</f>
        <v>48</v>
      </c>
      <c r="K110" s="173">
        <f ca="1">DATEDIF(H110,$A$3,"y")</f>
        <v>29</v>
      </c>
      <c r="L110" s="173">
        <v>10</v>
      </c>
      <c r="M110" s="174">
        <v>3838.308</v>
      </c>
      <c r="N110" s="190">
        <f t="shared" si="12"/>
        <v>767.66160000000002</v>
      </c>
      <c r="O110" s="175">
        <f t="shared" si="13"/>
        <v>690.89544000000001</v>
      </c>
      <c r="P110" s="174">
        <f t="shared" ca="1" si="7"/>
        <v>767.66160000000002</v>
      </c>
      <c r="Q110" s="175">
        <f t="shared" ca="1" si="8"/>
        <v>6064.526640000001</v>
      </c>
      <c r="R110" s="176">
        <f t="shared" ca="1" si="9"/>
        <v>1394.8411272000003</v>
      </c>
      <c r="S110" s="176">
        <f t="shared" ca="1" si="10"/>
        <v>7459.3677672000013</v>
      </c>
      <c r="T110" s="175">
        <f t="shared" ca="1" si="11"/>
        <v>4669.6855128000007</v>
      </c>
      <c r="U110" s="174"/>
      <c r="W110" s="22"/>
    </row>
    <row r="111" spans="1:23" x14ac:dyDescent="0.2">
      <c r="A111" s="221" t="s">
        <v>304</v>
      </c>
      <c r="B111" s="170" t="s">
        <v>152</v>
      </c>
      <c r="C111" s="171" t="s">
        <v>22</v>
      </c>
      <c r="D111" s="171">
        <v>1</v>
      </c>
      <c r="E111" s="172">
        <v>24401</v>
      </c>
      <c r="F111" s="171" t="s">
        <v>20</v>
      </c>
      <c r="G111" s="171" t="s">
        <v>137</v>
      </c>
      <c r="H111" s="172">
        <v>36532</v>
      </c>
      <c r="I111" s="169">
        <v>101</v>
      </c>
      <c r="J111" s="173">
        <f ca="1">DATEDIF(E111,$A$3,"y")</f>
        <v>53</v>
      </c>
      <c r="K111" s="173">
        <f ca="1">DATEDIF(H111,$A$3,"y")</f>
        <v>20</v>
      </c>
      <c r="L111" s="173">
        <v>9</v>
      </c>
      <c r="M111" s="174">
        <v>1794.2040000000002</v>
      </c>
      <c r="N111" s="190">
        <f t="shared" si="12"/>
        <v>358.84080000000006</v>
      </c>
      <c r="O111" s="175">
        <f t="shared" si="13"/>
        <v>322.95672000000002</v>
      </c>
      <c r="P111" s="174">
        <f t="shared" ca="1" si="7"/>
        <v>358.84080000000006</v>
      </c>
      <c r="Q111" s="175">
        <f t="shared" ca="1" si="8"/>
        <v>2834.8423200000002</v>
      </c>
      <c r="R111" s="176">
        <f t="shared" ca="1" si="9"/>
        <v>652.01373360000002</v>
      </c>
      <c r="S111" s="176">
        <f t="shared" ca="1" si="10"/>
        <v>3486.8560536000005</v>
      </c>
      <c r="T111" s="175">
        <f t="shared" ca="1" si="11"/>
        <v>2182.8285863999999</v>
      </c>
      <c r="U111" s="174"/>
      <c r="W111" s="22"/>
    </row>
    <row r="112" spans="1:23" x14ac:dyDescent="0.2">
      <c r="A112" s="221" t="s">
        <v>305</v>
      </c>
      <c r="B112" s="170" t="s">
        <v>147</v>
      </c>
      <c r="C112" s="171" t="s">
        <v>22</v>
      </c>
      <c r="D112" s="171">
        <v>1</v>
      </c>
      <c r="E112" s="172">
        <v>26842</v>
      </c>
      <c r="F112" s="171" t="s">
        <v>145</v>
      </c>
      <c r="G112" s="171" t="s">
        <v>137</v>
      </c>
      <c r="H112" s="172">
        <v>35963</v>
      </c>
      <c r="I112" s="169">
        <v>102</v>
      </c>
      <c r="J112" s="173">
        <f ca="1">DATEDIF(E112,$A$3,"y")</f>
        <v>46</v>
      </c>
      <c r="K112" s="173">
        <f ca="1">DATEDIF(H112,$A$3,"y")</f>
        <v>21</v>
      </c>
      <c r="L112" s="173">
        <v>7</v>
      </c>
      <c r="M112" s="174">
        <v>3767.28</v>
      </c>
      <c r="N112" s="190">
        <f t="shared" si="12"/>
        <v>753.45600000000013</v>
      </c>
      <c r="O112" s="175">
        <f t="shared" si="13"/>
        <v>678.11040000000003</v>
      </c>
      <c r="P112" s="174">
        <f t="shared" ca="1" si="7"/>
        <v>753.45600000000013</v>
      </c>
      <c r="Q112" s="175">
        <f t="shared" ca="1" si="8"/>
        <v>5952.3024000000005</v>
      </c>
      <c r="R112" s="176">
        <f t="shared" ca="1" si="9"/>
        <v>1369.0295520000002</v>
      </c>
      <c r="S112" s="176">
        <f t="shared" ca="1" si="10"/>
        <v>7321.3319520000005</v>
      </c>
      <c r="T112" s="175">
        <f t="shared" ca="1" si="11"/>
        <v>4583.2728480000005</v>
      </c>
      <c r="U112" s="174"/>
      <c r="W112" s="22"/>
    </row>
    <row r="113" spans="1:23" x14ac:dyDescent="0.2">
      <c r="A113" s="221" t="s">
        <v>514</v>
      </c>
      <c r="B113" s="170" t="s">
        <v>178</v>
      </c>
      <c r="C113" s="171" t="s">
        <v>24</v>
      </c>
      <c r="D113" s="171">
        <v>2</v>
      </c>
      <c r="E113" s="172">
        <v>26704</v>
      </c>
      <c r="F113" s="171" t="s">
        <v>20</v>
      </c>
      <c r="G113" s="171" t="s">
        <v>137</v>
      </c>
      <c r="H113" s="172">
        <v>40828</v>
      </c>
      <c r="I113" s="169">
        <v>103</v>
      </c>
      <c r="J113" s="173">
        <f ca="1">DATEDIF(E113,$A$3,"y")</f>
        <v>47</v>
      </c>
      <c r="K113" s="173">
        <f ca="1">DATEDIF(H113,$A$3,"y")</f>
        <v>8</v>
      </c>
      <c r="L113" s="173">
        <v>9</v>
      </c>
      <c r="M113" s="174">
        <v>1801.692</v>
      </c>
      <c r="N113" s="190">
        <f t="shared" si="12"/>
        <v>360.33840000000004</v>
      </c>
      <c r="O113" s="175">
        <f t="shared" si="13"/>
        <v>324.30455999999998</v>
      </c>
      <c r="P113" s="174">
        <f t="shared" ca="1" si="7"/>
        <v>0</v>
      </c>
      <c r="Q113" s="175">
        <f t="shared" ca="1" si="8"/>
        <v>2486.3349600000001</v>
      </c>
      <c r="R113" s="176">
        <f t="shared" ca="1" si="9"/>
        <v>571.85704080000005</v>
      </c>
      <c r="S113" s="176">
        <f t="shared" ca="1" si="10"/>
        <v>3058.1920008000002</v>
      </c>
      <c r="T113" s="175">
        <f t="shared" ca="1" si="11"/>
        <v>1914.4779192000001</v>
      </c>
      <c r="U113" s="174"/>
      <c r="W113" s="22"/>
    </row>
    <row r="114" spans="1:23" x14ac:dyDescent="0.2">
      <c r="A114" s="221" t="s">
        <v>306</v>
      </c>
      <c r="B114" s="170" t="s">
        <v>153</v>
      </c>
      <c r="C114" s="171" t="s">
        <v>22</v>
      </c>
      <c r="D114" s="171">
        <v>5</v>
      </c>
      <c r="E114" s="172">
        <v>22913</v>
      </c>
      <c r="F114" s="171" t="s">
        <v>20</v>
      </c>
      <c r="G114" s="171" t="s">
        <v>137</v>
      </c>
      <c r="H114" s="172">
        <v>35577</v>
      </c>
      <c r="I114" s="169">
        <v>104</v>
      </c>
      <c r="J114" s="173">
        <f ca="1">DATEDIF(E114,$A$3,"y")</f>
        <v>57</v>
      </c>
      <c r="K114" s="173">
        <f ca="1">DATEDIF(H114,$A$3,"y")</f>
        <v>22</v>
      </c>
      <c r="L114" s="173">
        <v>1</v>
      </c>
      <c r="M114" s="174">
        <v>2077.596</v>
      </c>
      <c r="N114" s="190">
        <f t="shared" si="12"/>
        <v>0</v>
      </c>
      <c r="O114" s="175">
        <f t="shared" si="13"/>
        <v>0</v>
      </c>
      <c r="P114" s="174">
        <f t="shared" ca="1" si="7"/>
        <v>0</v>
      </c>
      <c r="Q114" s="175">
        <f t="shared" ca="1" si="8"/>
        <v>2077.596</v>
      </c>
      <c r="R114" s="176">
        <f t="shared" ca="1" si="9"/>
        <v>477.84708000000001</v>
      </c>
      <c r="S114" s="176">
        <f t="shared" ca="1" si="10"/>
        <v>2555.44308</v>
      </c>
      <c r="T114" s="175">
        <f t="shared" ca="1" si="11"/>
        <v>1599.74892</v>
      </c>
      <c r="U114" s="174"/>
      <c r="W114" s="22"/>
    </row>
    <row r="115" spans="1:23" x14ac:dyDescent="0.2">
      <c r="A115" s="221" t="s">
        <v>307</v>
      </c>
      <c r="B115" s="170" t="s">
        <v>154</v>
      </c>
      <c r="C115" s="171" t="s">
        <v>22</v>
      </c>
      <c r="D115" s="171">
        <v>2</v>
      </c>
      <c r="E115" s="172">
        <v>25300</v>
      </c>
      <c r="F115" s="171" t="s">
        <v>149</v>
      </c>
      <c r="G115" s="171" t="s">
        <v>137</v>
      </c>
      <c r="H115" s="172">
        <v>36095</v>
      </c>
      <c r="I115" s="169">
        <v>105</v>
      </c>
      <c r="J115" s="173">
        <f ca="1">DATEDIF(E115,$A$3,"y")</f>
        <v>51</v>
      </c>
      <c r="K115" s="173">
        <f ca="1">DATEDIF(H115,$A$3,"y")</f>
        <v>21</v>
      </c>
      <c r="L115" s="173">
        <v>10</v>
      </c>
      <c r="M115" s="174">
        <v>1680</v>
      </c>
      <c r="N115" s="190">
        <f t="shared" si="12"/>
        <v>336</v>
      </c>
      <c r="O115" s="175">
        <f t="shared" si="13"/>
        <v>302.39999999999998</v>
      </c>
      <c r="P115" s="174">
        <f t="shared" ca="1" si="7"/>
        <v>336</v>
      </c>
      <c r="Q115" s="175">
        <f t="shared" ca="1" si="8"/>
        <v>2654.4</v>
      </c>
      <c r="R115" s="176">
        <f t="shared" ca="1" si="9"/>
        <v>610.51200000000006</v>
      </c>
      <c r="S115" s="176">
        <f t="shared" ca="1" si="10"/>
        <v>3264.9120000000003</v>
      </c>
      <c r="T115" s="175">
        <f t="shared" ca="1" si="11"/>
        <v>2043.8879999999999</v>
      </c>
      <c r="U115" s="174"/>
      <c r="W115" s="22"/>
    </row>
    <row r="116" spans="1:23" x14ac:dyDescent="0.2">
      <c r="A116" s="221" t="s">
        <v>515</v>
      </c>
      <c r="B116" s="170" t="s">
        <v>62</v>
      </c>
      <c r="C116" s="171" t="s">
        <v>22</v>
      </c>
      <c r="D116" s="171">
        <v>1</v>
      </c>
      <c r="E116" s="172">
        <v>22697</v>
      </c>
      <c r="F116" s="171" t="s">
        <v>38</v>
      </c>
      <c r="G116" s="171" t="s">
        <v>28</v>
      </c>
      <c r="H116" s="172">
        <v>33866</v>
      </c>
      <c r="I116" s="169">
        <v>106</v>
      </c>
      <c r="J116" s="173">
        <f ca="1">DATEDIF(E116,$A$3,"y")</f>
        <v>58</v>
      </c>
      <c r="K116" s="173">
        <f ca="1">DATEDIF(H116,$A$3,"y")</f>
        <v>27</v>
      </c>
      <c r="L116" s="173">
        <v>9</v>
      </c>
      <c r="M116" s="174">
        <v>2474.2199999999998</v>
      </c>
      <c r="N116" s="190">
        <f t="shared" si="12"/>
        <v>494.84399999999999</v>
      </c>
      <c r="O116" s="175">
        <f t="shared" si="13"/>
        <v>445.35959999999994</v>
      </c>
      <c r="P116" s="174">
        <f t="shared" ca="1" si="7"/>
        <v>494.84399999999999</v>
      </c>
      <c r="Q116" s="175">
        <f t="shared" ca="1" si="8"/>
        <v>3909.2675999999997</v>
      </c>
      <c r="R116" s="176">
        <f t="shared" ca="1" si="9"/>
        <v>899.13154799999995</v>
      </c>
      <c r="S116" s="176">
        <f t="shared" ca="1" si="10"/>
        <v>4808.3991479999995</v>
      </c>
      <c r="T116" s="175">
        <f t="shared" ca="1" si="11"/>
        <v>3010.1360519999998</v>
      </c>
      <c r="U116" s="174"/>
      <c r="W116" s="22"/>
    </row>
    <row r="117" spans="1:23" x14ac:dyDescent="0.2">
      <c r="A117" s="221" t="s">
        <v>308</v>
      </c>
      <c r="B117" s="170" t="s">
        <v>63</v>
      </c>
      <c r="C117" s="171" t="s">
        <v>22</v>
      </c>
      <c r="D117" s="171">
        <v>2</v>
      </c>
      <c r="E117" s="172">
        <v>23015</v>
      </c>
      <c r="F117" s="171" t="s">
        <v>30</v>
      </c>
      <c r="G117" s="171" t="s">
        <v>28</v>
      </c>
      <c r="H117" s="172">
        <v>36922</v>
      </c>
      <c r="I117" s="169">
        <v>107</v>
      </c>
      <c r="J117" s="173">
        <f ca="1">DATEDIF(E117,$A$3,"y")</f>
        <v>57</v>
      </c>
      <c r="K117" s="173">
        <f ca="1">DATEDIF(H117,$A$3,"y")</f>
        <v>19</v>
      </c>
      <c r="L117" s="173">
        <v>9</v>
      </c>
      <c r="M117" s="174">
        <v>1375.02</v>
      </c>
      <c r="N117" s="190">
        <f t="shared" si="12"/>
        <v>275.00400000000002</v>
      </c>
      <c r="O117" s="175">
        <f t="shared" si="13"/>
        <v>247.50359999999998</v>
      </c>
      <c r="P117" s="174">
        <f t="shared" ca="1" si="7"/>
        <v>275.00400000000002</v>
      </c>
      <c r="Q117" s="175">
        <f t="shared" ca="1" si="8"/>
        <v>2172.5315999999998</v>
      </c>
      <c r="R117" s="176">
        <f t="shared" ca="1" si="9"/>
        <v>499.68226799999997</v>
      </c>
      <c r="S117" s="176">
        <f t="shared" ca="1" si="10"/>
        <v>2672.2138679999998</v>
      </c>
      <c r="T117" s="175">
        <f t="shared" ca="1" si="11"/>
        <v>1672.8493319999998</v>
      </c>
      <c r="U117" s="174"/>
      <c r="W117" s="22"/>
    </row>
    <row r="118" spans="1:23" x14ac:dyDescent="0.2">
      <c r="A118" s="221" t="s">
        <v>516</v>
      </c>
      <c r="B118" s="170" t="s">
        <v>155</v>
      </c>
      <c r="C118" s="171" t="s">
        <v>22</v>
      </c>
      <c r="D118" s="171">
        <v>0</v>
      </c>
      <c r="E118" s="172">
        <v>25126</v>
      </c>
      <c r="F118" s="171" t="s">
        <v>20</v>
      </c>
      <c r="G118" s="171" t="s">
        <v>137</v>
      </c>
      <c r="H118" s="172">
        <v>34740</v>
      </c>
      <c r="I118" s="169">
        <v>108</v>
      </c>
      <c r="J118" s="173">
        <f ca="1">DATEDIF(E118,$A$3,"y")</f>
        <v>51</v>
      </c>
      <c r="K118" s="173">
        <f ca="1">DATEDIF(H118,$A$3,"y")</f>
        <v>25</v>
      </c>
      <c r="L118" s="173">
        <v>9</v>
      </c>
      <c r="M118" s="174">
        <v>3832.0679999999998</v>
      </c>
      <c r="N118" s="190">
        <f t="shared" si="12"/>
        <v>766.41359999999997</v>
      </c>
      <c r="O118" s="175">
        <f t="shared" si="13"/>
        <v>689.7722399999999</v>
      </c>
      <c r="P118" s="174">
        <f t="shared" ca="1" si="7"/>
        <v>766.41359999999997</v>
      </c>
      <c r="Q118" s="175">
        <f t="shared" ca="1" si="8"/>
        <v>6054.6674400000002</v>
      </c>
      <c r="R118" s="176">
        <f t="shared" ca="1" si="9"/>
        <v>1392.5735112000002</v>
      </c>
      <c r="S118" s="176">
        <f t="shared" ca="1" si="10"/>
        <v>7447.2409512000004</v>
      </c>
      <c r="T118" s="175">
        <f t="shared" ca="1" si="11"/>
        <v>4662.0939288</v>
      </c>
      <c r="U118" s="174"/>
      <c r="W118" s="22"/>
    </row>
    <row r="119" spans="1:23" x14ac:dyDescent="0.2">
      <c r="A119" s="221" t="s">
        <v>516</v>
      </c>
      <c r="B119" s="170" t="s">
        <v>194</v>
      </c>
      <c r="C119" s="171" t="s">
        <v>22</v>
      </c>
      <c r="D119" s="171">
        <v>6</v>
      </c>
      <c r="E119" s="172">
        <v>25279</v>
      </c>
      <c r="F119" s="171" t="s">
        <v>20</v>
      </c>
      <c r="G119" s="171" t="s">
        <v>191</v>
      </c>
      <c r="H119" s="172">
        <v>41278</v>
      </c>
      <c r="I119" s="169">
        <v>109</v>
      </c>
      <c r="J119" s="173">
        <f ca="1">DATEDIF(E119,$A$3,"y")</f>
        <v>51</v>
      </c>
      <c r="K119" s="173">
        <f ca="1">DATEDIF(H119,$A$3,"y")</f>
        <v>7</v>
      </c>
      <c r="L119" s="173">
        <v>9</v>
      </c>
      <c r="M119" s="174">
        <v>3084.1679999999997</v>
      </c>
      <c r="N119" s="190">
        <f t="shared" si="12"/>
        <v>616.83359999999993</v>
      </c>
      <c r="O119" s="175">
        <f t="shared" si="13"/>
        <v>555.15023999999994</v>
      </c>
      <c r="P119" s="174">
        <f t="shared" ca="1" si="7"/>
        <v>0</v>
      </c>
      <c r="Q119" s="175">
        <f t="shared" ca="1" si="8"/>
        <v>4256.1518399999995</v>
      </c>
      <c r="R119" s="176">
        <f t="shared" ca="1" si="9"/>
        <v>978.91492319999998</v>
      </c>
      <c r="S119" s="176">
        <f t="shared" ca="1" si="10"/>
        <v>5235.0667631999995</v>
      </c>
      <c r="T119" s="175">
        <f t="shared" ca="1" si="11"/>
        <v>3277.2369167999996</v>
      </c>
      <c r="U119" s="174"/>
      <c r="W119" s="22"/>
    </row>
    <row r="120" spans="1:23" x14ac:dyDescent="0.2">
      <c r="A120" s="221" t="s">
        <v>517</v>
      </c>
      <c r="B120" s="170" t="s">
        <v>64</v>
      </c>
      <c r="C120" s="171" t="s">
        <v>22</v>
      </c>
      <c r="D120" s="171">
        <v>2</v>
      </c>
      <c r="E120" s="172">
        <v>36336</v>
      </c>
      <c r="F120" s="171" t="s">
        <v>38</v>
      </c>
      <c r="G120" s="171" t="s">
        <v>28</v>
      </c>
      <c r="H120" s="172">
        <v>43507</v>
      </c>
      <c r="I120" s="169">
        <v>110</v>
      </c>
      <c r="J120" s="173">
        <f ca="1">DATEDIF(E120,$A$3,"y")</f>
        <v>20</v>
      </c>
      <c r="K120" s="173">
        <f ca="1">DATEDIF(H120,$A$3,"y")</f>
        <v>1</v>
      </c>
      <c r="L120" s="173">
        <v>1</v>
      </c>
      <c r="M120" s="174">
        <v>2499.8760000000002</v>
      </c>
      <c r="N120" s="190">
        <f t="shared" si="12"/>
        <v>0</v>
      </c>
      <c r="O120" s="175">
        <f t="shared" si="13"/>
        <v>0</v>
      </c>
      <c r="P120" s="174">
        <f t="shared" ca="1" si="7"/>
        <v>0</v>
      </c>
      <c r="Q120" s="175">
        <f t="shared" ca="1" si="8"/>
        <v>2499.8760000000002</v>
      </c>
      <c r="R120" s="176">
        <f t="shared" ca="1" si="9"/>
        <v>574.97148000000004</v>
      </c>
      <c r="S120" s="176">
        <f t="shared" ca="1" si="10"/>
        <v>3074.8474800000004</v>
      </c>
      <c r="T120" s="175">
        <f t="shared" ca="1" si="11"/>
        <v>1924.90452</v>
      </c>
      <c r="U120" s="174"/>
      <c r="W120" s="22"/>
    </row>
    <row r="121" spans="1:23" x14ac:dyDescent="0.2">
      <c r="A121" s="221" t="s">
        <v>309</v>
      </c>
      <c r="B121" s="170" t="s">
        <v>156</v>
      </c>
      <c r="C121" s="171" t="s">
        <v>22</v>
      </c>
      <c r="D121" s="171">
        <v>2</v>
      </c>
      <c r="E121" s="172">
        <v>25901</v>
      </c>
      <c r="F121" s="171" t="s">
        <v>149</v>
      </c>
      <c r="G121" s="171" t="s">
        <v>137</v>
      </c>
      <c r="H121" s="172">
        <v>37123</v>
      </c>
      <c r="I121" s="169">
        <v>111</v>
      </c>
      <c r="J121" s="173">
        <f ca="1">DATEDIF(E121,$A$3,"y")</f>
        <v>49</v>
      </c>
      <c r="K121" s="173">
        <f ca="1">DATEDIF(H121,$A$3,"y")</f>
        <v>18</v>
      </c>
      <c r="L121" s="173">
        <v>2</v>
      </c>
      <c r="M121" s="174">
        <v>3418.5360000000001</v>
      </c>
      <c r="N121" s="190">
        <f t="shared" si="12"/>
        <v>0</v>
      </c>
      <c r="O121" s="175">
        <f t="shared" si="13"/>
        <v>0</v>
      </c>
      <c r="P121" s="174">
        <f t="shared" ca="1" si="7"/>
        <v>0</v>
      </c>
      <c r="Q121" s="175">
        <f t="shared" ca="1" si="8"/>
        <v>3418.5360000000001</v>
      </c>
      <c r="R121" s="176">
        <f t="shared" ca="1" si="9"/>
        <v>786.26328000000001</v>
      </c>
      <c r="S121" s="176">
        <f t="shared" ca="1" si="10"/>
        <v>4204.7992800000002</v>
      </c>
      <c r="T121" s="175">
        <f t="shared" ca="1" si="11"/>
        <v>2632.2727199999999</v>
      </c>
      <c r="U121" s="174"/>
      <c r="W121" s="22"/>
    </row>
    <row r="122" spans="1:23" x14ac:dyDescent="0.2">
      <c r="A122" s="221" t="s">
        <v>310</v>
      </c>
      <c r="B122" s="170" t="s">
        <v>179</v>
      </c>
      <c r="C122" s="171" t="s">
        <v>24</v>
      </c>
      <c r="D122" s="171">
        <v>5</v>
      </c>
      <c r="E122" s="172">
        <v>24927</v>
      </c>
      <c r="F122" s="171" t="s">
        <v>149</v>
      </c>
      <c r="G122" s="171" t="s">
        <v>137</v>
      </c>
      <c r="H122" s="172">
        <v>37258</v>
      </c>
      <c r="I122" s="169">
        <v>112</v>
      </c>
      <c r="J122" s="173">
        <f ca="1">DATEDIF(E122,$A$3,"y")</f>
        <v>52</v>
      </c>
      <c r="K122" s="173">
        <f ca="1">DATEDIF(H122,$A$3,"y")</f>
        <v>18</v>
      </c>
      <c r="L122" s="173">
        <v>9</v>
      </c>
      <c r="M122" s="174">
        <v>3796.0679999999998</v>
      </c>
      <c r="N122" s="190">
        <f t="shared" si="12"/>
        <v>759.21360000000004</v>
      </c>
      <c r="O122" s="175">
        <f t="shared" si="13"/>
        <v>683.29223999999988</v>
      </c>
      <c r="P122" s="174">
        <f t="shared" ca="1" si="7"/>
        <v>759.21360000000004</v>
      </c>
      <c r="Q122" s="175">
        <f t="shared" ca="1" si="8"/>
        <v>5997.7874400000001</v>
      </c>
      <c r="R122" s="176">
        <f t="shared" ca="1" si="9"/>
        <v>1379.4911112</v>
      </c>
      <c r="S122" s="176">
        <f t="shared" ca="1" si="10"/>
        <v>7377.2785512</v>
      </c>
      <c r="T122" s="175">
        <f t="shared" ca="1" si="11"/>
        <v>4618.2963288000001</v>
      </c>
      <c r="U122" s="174"/>
      <c r="W122" s="22"/>
    </row>
    <row r="123" spans="1:23" x14ac:dyDescent="0.2">
      <c r="A123" s="221" t="s">
        <v>518</v>
      </c>
      <c r="B123" s="170" t="s">
        <v>140</v>
      </c>
      <c r="C123" s="171" t="s">
        <v>22</v>
      </c>
      <c r="D123" s="171">
        <v>4</v>
      </c>
      <c r="E123" s="172">
        <v>30233</v>
      </c>
      <c r="F123" s="171" t="s">
        <v>30</v>
      </c>
      <c r="G123" s="171" t="s">
        <v>137</v>
      </c>
      <c r="H123" s="172">
        <v>39547</v>
      </c>
      <c r="I123" s="169">
        <v>113</v>
      </c>
      <c r="J123" s="173">
        <f ca="1">DATEDIF(E123,$A$3,"y")</f>
        <v>37</v>
      </c>
      <c r="K123" s="173">
        <f ca="1">DATEDIF(H123,$A$3,"y")</f>
        <v>11</v>
      </c>
      <c r="L123" s="173">
        <v>8</v>
      </c>
      <c r="M123" s="174">
        <v>3480.924</v>
      </c>
      <c r="N123" s="190">
        <f t="shared" si="12"/>
        <v>696.1848</v>
      </c>
      <c r="O123" s="175">
        <f t="shared" si="13"/>
        <v>626.56632000000002</v>
      </c>
      <c r="P123" s="174">
        <f t="shared" ca="1" si="7"/>
        <v>0</v>
      </c>
      <c r="Q123" s="175">
        <f t="shared" ca="1" si="8"/>
        <v>4803.6751199999999</v>
      </c>
      <c r="R123" s="176">
        <f t="shared" ca="1" si="9"/>
        <v>1104.8452775999999</v>
      </c>
      <c r="S123" s="176">
        <f t="shared" ca="1" si="10"/>
        <v>5908.5203975999993</v>
      </c>
      <c r="T123" s="175">
        <f t="shared" ca="1" si="11"/>
        <v>3698.8298424</v>
      </c>
      <c r="U123" s="174"/>
      <c r="W123" s="22"/>
    </row>
    <row r="124" spans="1:23" x14ac:dyDescent="0.2">
      <c r="A124" s="221" t="s">
        <v>519</v>
      </c>
      <c r="B124" s="170" t="s">
        <v>51</v>
      </c>
      <c r="C124" s="171" t="s">
        <v>22</v>
      </c>
      <c r="D124" s="171">
        <v>2</v>
      </c>
      <c r="E124" s="172">
        <v>33191</v>
      </c>
      <c r="F124" s="171" t="s">
        <v>38</v>
      </c>
      <c r="G124" s="171" t="s">
        <v>28</v>
      </c>
      <c r="H124" s="172">
        <v>40590</v>
      </c>
      <c r="I124" s="169">
        <v>114</v>
      </c>
      <c r="J124" s="173">
        <f ca="1">DATEDIF(E124,$A$3,"y")</f>
        <v>29</v>
      </c>
      <c r="K124" s="173">
        <f ca="1">DATEDIF(H124,$A$3,"y")</f>
        <v>9</v>
      </c>
      <c r="L124" s="173">
        <v>1</v>
      </c>
      <c r="M124" s="174">
        <v>3750.1080000000002</v>
      </c>
      <c r="N124" s="190">
        <f t="shared" si="12"/>
        <v>0</v>
      </c>
      <c r="O124" s="175">
        <f t="shared" si="13"/>
        <v>0</v>
      </c>
      <c r="P124" s="174">
        <f t="shared" ca="1" si="7"/>
        <v>0</v>
      </c>
      <c r="Q124" s="175">
        <f t="shared" ca="1" si="8"/>
        <v>3750.1080000000002</v>
      </c>
      <c r="R124" s="176">
        <f t="shared" ca="1" si="9"/>
        <v>862.52484000000004</v>
      </c>
      <c r="S124" s="176">
        <f t="shared" ca="1" si="10"/>
        <v>4612.6328400000002</v>
      </c>
      <c r="T124" s="175">
        <f t="shared" ca="1" si="11"/>
        <v>2887.5831600000001</v>
      </c>
      <c r="U124" s="174"/>
      <c r="W124" s="22"/>
    </row>
    <row r="125" spans="1:23" x14ac:dyDescent="0.2">
      <c r="A125" s="221" t="s">
        <v>311</v>
      </c>
      <c r="B125" s="170" t="s">
        <v>41</v>
      </c>
      <c r="C125" s="171" t="s">
        <v>22</v>
      </c>
      <c r="D125" s="171">
        <v>1</v>
      </c>
      <c r="E125" s="172">
        <v>23814</v>
      </c>
      <c r="F125" s="171" t="s">
        <v>33</v>
      </c>
      <c r="G125" s="171" t="s">
        <v>28</v>
      </c>
      <c r="H125" s="172">
        <v>33923</v>
      </c>
      <c r="I125" s="169">
        <v>115</v>
      </c>
      <c r="J125" s="173">
        <f ca="1">DATEDIF(E125,$A$3,"y")</f>
        <v>55</v>
      </c>
      <c r="K125" s="173">
        <f ca="1">DATEDIF(H125,$A$3,"y")</f>
        <v>27</v>
      </c>
      <c r="L125" s="173">
        <v>7</v>
      </c>
      <c r="M125" s="174">
        <v>3795.0120000000002</v>
      </c>
      <c r="N125" s="190">
        <f t="shared" si="12"/>
        <v>759.00240000000008</v>
      </c>
      <c r="O125" s="175">
        <f t="shared" si="13"/>
        <v>683.10216000000003</v>
      </c>
      <c r="P125" s="174">
        <f t="shared" ca="1" si="7"/>
        <v>759.00240000000008</v>
      </c>
      <c r="Q125" s="175">
        <f t="shared" ca="1" si="8"/>
        <v>5996.1189600000007</v>
      </c>
      <c r="R125" s="176">
        <f t="shared" ca="1" si="9"/>
        <v>1379.1073608000002</v>
      </c>
      <c r="S125" s="176">
        <f t="shared" ca="1" si="10"/>
        <v>7375.2263208000004</v>
      </c>
      <c r="T125" s="175">
        <f t="shared" ca="1" si="11"/>
        <v>4617.011599200001</v>
      </c>
      <c r="U125" s="174"/>
      <c r="W125" s="22"/>
    </row>
    <row r="126" spans="1:23" x14ac:dyDescent="0.2">
      <c r="A126" s="221" t="s">
        <v>312</v>
      </c>
      <c r="B126" s="170" t="s">
        <v>119</v>
      </c>
      <c r="C126" s="171" t="s">
        <v>24</v>
      </c>
      <c r="D126" s="171">
        <v>3</v>
      </c>
      <c r="E126" s="172">
        <v>30588</v>
      </c>
      <c r="F126" s="171" t="s">
        <v>33</v>
      </c>
      <c r="G126" s="171" t="s">
        <v>28</v>
      </c>
      <c r="H126" s="172">
        <v>38634</v>
      </c>
      <c r="I126" s="169">
        <v>116</v>
      </c>
      <c r="J126" s="173">
        <f ca="1">DATEDIF(E126,$A$3,"y")</f>
        <v>36</v>
      </c>
      <c r="K126" s="173">
        <f ca="1">DATEDIF(H126,$A$3,"y")</f>
        <v>14</v>
      </c>
      <c r="L126" s="173">
        <v>1</v>
      </c>
      <c r="M126" s="174">
        <v>1376.424</v>
      </c>
      <c r="N126" s="190">
        <f t="shared" si="12"/>
        <v>0</v>
      </c>
      <c r="O126" s="175">
        <f t="shared" si="13"/>
        <v>0</v>
      </c>
      <c r="P126" s="174">
        <f t="shared" ca="1" si="7"/>
        <v>0</v>
      </c>
      <c r="Q126" s="175">
        <f t="shared" ca="1" si="8"/>
        <v>1376.424</v>
      </c>
      <c r="R126" s="176">
        <f t="shared" ca="1" si="9"/>
        <v>316.57751999999999</v>
      </c>
      <c r="S126" s="176">
        <f t="shared" ca="1" si="10"/>
        <v>1693.00152</v>
      </c>
      <c r="T126" s="175">
        <f t="shared" ca="1" si="11"/>
        <v>1059.8464799999999</v>
      </c>
      <c r="U126" s="174"/>
      <c r="W126" s="22"/>
    </row>
    <row r="127" spans="1:23" x14ac:dyDescent="0.2">
      <c r="A127" s="221" t="s">
        <v>520</v>
      </c>
      <c r="B127" s="170" t="s">
        <v>26</v>
      </c>
      <c r="C127" s="171" t="s">
        <v>22</v>
      </c>
      <c r="D127" s="171">
        <v>3</v>
      </c>
      <c r="E127" s="172">
        <v>30832</v>
      </c>
      <c r="F127" s="171" t="s">
        <v>35</v>
      </c>
      <c r="G127" s="171" t="s">
        <v>28</v>
      </c>
      <c r="H127" s="172">
        <v>39014</v>
      </c>
      <c r="I127" s="169">
        <v>117</v>
      </c>
      <c r="J127" s="173">
        <f ca="1">DATEDIF(E127,$A$3,"y")</f>
        <v>35</v>
      </c>
      <c r="K127" s="173">
        <f ca="1">DATEDIF(H127,$A$3,"y")</f>
        <v>13</v>
      </c>
      <c r="L127" s="173">
        <v>8</v>
      </c>
      <c r="M127" s="174">
        <v>1210.3679999999999</v>
      </c>
      <c r="N127" s="190">
        <f t="shared" si="12"/>
        <v>242.0736</v>
      </c>
      <c r="O127" s="175">
        <f t="shared" si="13"/>
        <v>217.86623999999998</v>
      </c>
      <c r="P127" s="174">
        <f t="shared" ca="1" si="7"/>
        <v>0</v>
      </c>
      <c r="Q127" s="175">
        <f t="shared" ca="1" si="8"/>
        <v>1670.3078399999999</v>
      </c>
      <c r="R127" s="176">
        <f t="shared" ca="1" si="9"/>
        <v>384.17080320000002</v>
      </c>
      <c r="S127" s="176">
        <f t="shared" ca="1" si="10"/>
        <v>2054.4786432000001</v>
      </c>
      <c r="T127" s="175">
        <f t="shared" ca="1" si="11"/>
        <v>1286.1370367999998</v>
      </c>
      <c r="U127" s="174"/>
      <c r="W127" s="22"/>
    </row>
    <row r="128" spans="1:23" x14ac:dyDescent="0.2">
      <c r="A128" s="221" t="s">
        <v>313</v>
      </c>
      <c r="B128" s="170" t="s">
        <v>65</v>
      </c>
      <c r="C128" s="171" t="s">
        <v>24</v>
      </c>
      <c r="D128" s="171">
        <v>5</v>
      </c>
      <c r="E128" s="172">
        <v>23974</v>
      </c>
      <c r="F128" s="171" t="s">
        <v>27</v>
      </c>
      <c r="G128" s="171" t="s">
        <v>28</v>
      </c>
      <c r="H128" s="172">
        <v>35215</v>
      </c>
      <c r="I128" s="169">
        <v>118</v>
      </c>
      <c r="J128" s="173">
        <f ca="1">DATEDIF(E128,$A$3,"y")</f>
        <v>54</v>
      </c>
      <c r="K128" s="173">
        <f ca="1">DATEDIF(H128,$A$3,"y")</f>
        <v>23</v>
      </c>
      <c r="L128" s="173">
        <v>2</v>
      </c>
      <c r="M128" s="174">
        <v>3081.6360000000004</v>
      </c>
      <c r="N128" s="190">
        <f t="shared" si="12"/>
        <v>0</v>
      </c>
      <c r="O128" s="175">
        <f t="shared" si="13"/>
        <v>0</v>
      </c>
      <c r="P128" s="174">
        <f t="shared" ca="1" si="7"/>
        <v>0</v>
      </c>
      <c r="Q128" s="175">
        <f t="shared" ca="1" si="8"/>
        <v>3081.6360000000004</v>
      </c>
      <c r="R128" s="176">
        <f t="shared" ca="1" si="9"/>
        <v>708.77628000000016</v>
      </c>
      <c r="S128" s="176">
        <f t="shared" ca="1" si="10"/>
        <v>3790.4122800000005</v>
      </c>
      <c r="T128" s="175">
        <f t="shared" ca="1" si="11"/>
        <v>2372.8597200000004</v>
      </c>
      <c r="U128" s="174"/>
      <c r="W128" s="22"/>
    </row>
    <row r="129" spans="1:23" x14ac:dyDescent="0.2">
      <c r="A129" s="221" t="s">
        <v>314</v>
      </c>
      <c r="B129" s="170" t="s">
        <v>68</v>
      </c>
      <c r="C129" s="171" t="s">
        <v>24</v>
      </c>
      <c r="D129" s="171">
        <v>4</v>
      </c>
      <c r="E129" s="172">
        <v>26407</v>
      </c>
      <c r="F129" s="171" t="s">
        <v>27</v>
      </c>
      <c r="G129" s="171" t="s">
        <v>28</v>
      </c>
      <c r="H129" s="172">
        <v>34985</v>
      </c>
      <c r="I129" s="169">
        <v>119</v>
      </c>
      <c r="J129" s="173">
        <f ca="1">DATEDIF(E129,$A$3,"y")</f>
        <v>47</v>
      </c>
      <c r="K129" s="173">
        <f ca="1">DATEDIF(H129,$A$3,"y")</f>
        <v>24</v>
      </c>
      <c r="L129" s="173">
        <v>1</v>
      </c>
      <c r="M129" s="174">
        <v>3693.348</v>
      </c>
      <c r="N129" s="190">
        <f t="shared" si="12"/>
        <v>0</v>
      </c>
      <c r="O129" s="175">
        <f t="shared" si="13"/>
        <v>0</v>
      </c>
      <c r="P129" s="174">
        <f t="shared" ca="1" si="7"/>
        <v>0</v>
      </c>
      <c r="Q129" s="175">
        <f t="shared" ca="1" si="8"/>
        <v>3693.348</v>
      </c>
      <c r="R129" s="176">
        <f t="shared" ca="1" si="9"/>
        <v>849.47004000000004</v>
      </c>
      <c r="S129" s="176">
        <f t="shared" ca="1" si="10"/>
        <v>4542.8180400000001</v>
      </c>
      <c r="T129" s="175">
        <f t="shared" ca="1" si="11"/>
        <v>2843.8779599999998</v>
      </c>
      <c r="U129" s="174"/>
      <c r="W129" s="22"/>
    </row>
    <row r="130" spans="1:23" x14ac:dyDescent="0.2">
      <c r="A130" s="221" t="s">
        <v>521</v>
      </c>
      <c r="B130" s="170" t="s">
        <v>157</v>
      </c>
      <c r="C130" s="171" t="s">
        <v>22</v>
      </c>
      <c r="D130" s="171">
        <v>1</v>
      </c>
      <c r="E130" s="172">
        <v>25233</v>
      </c>
      <c r="F130" s="171" t="s">
        <v>30</v>
      </c>
      <c r="G130" s="171" t="s">
        <v>137</v>
      </c>
      <c r="H130" s="172">
        <v>38833</v>
      </c>
      <c r="I130" s="169">
        <v>120</v>
      </c>
      <c r="J130" s="173">
        <f ca="1">DATEDIF(E130,$A$3,"y")</f>
        <v>51</v>
      </c>
      <c r="K130" s="173">
        <f ca="1">DATEDIF(H130,$A$3,"y")</f>
        <v>13</v>
      </c>
      <c r="L130" s="173">
        <v>10</v>
      </c>
      <c r="M130" s="174">
        <v>1891.0920000000001</v>
      </c>
      <c r="N130" s="190">
        <f t="shared" si="12"/>
        <v>378.21840000000003</v>
      </c>
      <c r="O130" s="175">
        <f t="shared" si="13"/>
        <v>340.39656000000002</v>
      </c>
      <c r="P130" s="174">
        <f t="shared" ca="1" si="7"/>
        <v>0</v>
      </c>
      <c r="Q130" s="175">
        <f t="shared" ca="1" si="8"/>
        <v>2609.7069600000004</v>
      </c>
      <c r="R130" s="176">
        <f t="shared" ca="1" si="9"/>
        <v>600.23260080000011</v>
      </c>
      <c r="S130" s="176">
        <f t="shared" ca="1" si="10"/>
        <v>3209.9395608000004</v>
      </c>
      <c r="T130" s="175">
        <f t="shared" ca="1" si="11"/>
        <v>2009.4743592000004</v>
      </c>
      <c r="U130" s="174"/>
      <c r="W130" s="22"/>
    </row>
    <row r="131" spans="1:23" x14ac:dyDescent="0.2">
      <c r="A131" s="221" t="s">
        <v>315</v>
      </c>
      <c r="B131" s="170" t="s">
        <v>180</v>
      </c>
      <c r="C131" s="171" t="s">
        <v>24</v>
      </c>
      <c r="D131" s="171">
        <v>4</v>
      </c>
      <c r="E131" s="172">
        <v>24508</v>
      </c>
      <c r="F131" s="171" t="s">
        <v>20</v>
      </c>
      <c r="G131" s="171" t="s">
        <v>137</v>
      </c>
      <c r="H131" s="172">
        <v>34597</v>
      </c>
      <c r="I131" s="169">
        <v>121</v>
      </c>
      <c r="J131" s="173">
        <f ca="1">DATEDIF(E131,$A$3,"y")</f>
        <v>53</v>
      </c>
      <c r="K131" s="173">
        <f ca="1">DATEDIF(H131,$A$3,"y")</f>
        <v>25</v>
      </c>
      <c r="L131" s="173">
        <v>1</v>
      </c>
      <c r="M131" s="174">
        <v>2141.2080000000001</v>
      </c>
      <c r="N131" s="190">
        <f t="shared" si="12"/>
        <v>0</v>
      </c>
      <c r="O131" s="175">
        <f t="shared" si="13"/>
        <v>0</v>
      </c>
      <c r="P131" s="174">
        <f t="shared" ca="1" si="7"/>
        <v>0</v>
      </c>
      <c r="Q131" s="175">
        <f t="shared" ca="1" si="8"/>
        <v>2141.2080000000001</v>
      </c>
      <c r="R131" s="176">
        <f t="shared" ca="1" si="9"/>
        <v>492.47784000000001</v>
      </c>
      <c r="S131" s="176">
        <f t="shared" ca="1" si="10"/>
        <v>2633.6858400000001</v>
      </c>
      <c r="T131" s="175">
        <f t="shared" ca="1" si="11"/>
        <v>1648.7301600000001</v>
      </c>
      <c r="U131" s="174"/>
      <c r="W131" s="22"/>
    </row>
    <row r="132" spans="1:23" x14ac:dyDescent="0.2">
      <c r="A132" s="221" t="s">
        <v>316</v>
      </c>
      <c r="B132" s="170" t="s">
        <v>45</v>
      </c>
      <c r="C132" s="171" t="s">
        <v>22</v>
      </c>
      <c r="D132" s="171">
        <v>6</v>
      </c>
      <c r="E132" s="172">
        <v>35928</v>
      </c>
      <c r="F132" s="171" t="s">
        <v>27</v>
      </c>
      <c r="G132" s="171" t="s">
        <v>28</v>
      </c>
      <c r="H132" s="172">
        <v>43363</v>
      </c>
      <c r="I132" s="169">
        <v>122</v>
      </c>
      <c r="J132" s="173">
        <f ca="1">DATEDIF(E132,$A$3,"y")</f>
        <v>21</v>
      </c>
      <c r="K132" s="173">
        <f ca="1">DATEDIF(H132,$A$3,"y")</f>
        <v>1</v>
      </c>
      <c r="L132" s="173">
        <v>9</v>
      </c>
      <c r="M132" s="174">
        <v>2950.2719999999999</v>
      </c>
      <c r="N132" s="190">
        <f t="shared" si="12"/>
        <v>590.05439999999999</v>
      </c>
      <c r="O132" s="175">
        <f t="shared" si="13"/>
        <v>531.04895999999997</v>
      </c>
      <c r="P132" s="174">
        <f t="shared" ca="1" si="7"/>
        <v>0</v>
      </c>
      <c r="Q132" s="175">
        <f t="shared" ca="1" si="8"/>
        <v>4071.37536</v>
      </c>
      <c r="R132" s="176">
        <f t="shared" ca="1" si="9"/>
        <v>936.41633280000008</v>
      </c>
      <c r="S132" s="176">
        <f t="shared" ca="1" si="10"/>
        <v>5007.7916928000004</v>
      </c>
      <c r="T132" s="175">
        <f t="shared" ca="1" si="11"/>
        <v>3134.9590272</v>
      </c>
      <c r="U132" s="174"/>
      <c r="W132" s="22"/>
    </row>
    <row r="133" spans="1:23" x14ac:dyDescent="0.2">
      <c r="A133" s="221" t="s">
        <v>317</v>
      </c>
      <c r="B133" s="170" t="s">
        <v>146</v>
      </c>
      <c r="C133" s="171" t="s">
        <v>22</v>
      </c>
      <c r="D133" s="171">
        <v>2</v>
      </c>
      <c r="E133" s="172">
        <v>23687</v>
      </c>
      <c r="F133" s="171" t="s">
        <v>20</v>
      </c>
      <c r="G133" s="171" t="s">
        <v>137</v>
      </c>
      <c r="H133" s="172">
        <v>33527</v>
      </c>
      <c r="I133" s="169">
        <v>123</v>
      </c>
      <c r="J133" s="173">
        <f ca="1">DATEDIF(E133,$A$3,"y")</f>
        <v>55</v>
      </c>
      <c r="K133" s="173">
        <f ca="1">DATEDIF(H133,$A$3,"y")</f>
        <v>28</v>
      </c>
      <c r="L133" s="173">
        <v>10</v>
      </c>
      <c r="M133" s="174">
        <v>1569.2760000000001</v>
      </c>
      <c r="N133" s="190">
        <f t="shared" si="12"/>
        <v>313.85520000000002</v>
      </c>
      <c r="O133" s="175">
        <f t="shared" si="13"/>
        <v>282.46967999999998</v>
      </c>
      <c r="P133" s="174">
        <f t="shared" ca="1" si="7"/>
        <v>313.85520000000002</v>
      </c>
      <c r="Q133" s="175">
        <f t="shared" ca="1" si="8"/>
        <v>2479.4560799999999</v>
      </c>
      <c r="R133" s="176">
        <f t="shared" ca="1" si="9"/>
        <v>570.27489839999998</v>
      </c>
      <c r="S133" s="176">
        <f t="shared" ca="1" si="10"/>
        <v>3049.7309783999999</v>
      </c>
      <c r="T133" s="175">
        <f t="shared" ca="1" si="11"/>
        <v>1909.1811815999999</v>
      </c>
      <c r="U133" s="174"/>
      <c r="W133" s="22"/>
    </row>
    <row r="134" spans="1:23" x14ac:dyDescent="0.2">
      <c r="A134" s="221" t="s">
        <v>522</v>
      </c>
      <c r="B134" s="170" t="s">
        <v>66</v>
      </c>
      <c r="C134" s="171" t="s">
        <v>22</v>
      </c>
      <c r="D134" s="171">
        <v>0</v>
      </c>
      <c r="E134" s="172">
        <v>24767</v>
      </c>
      <c r="F134" s="171" t="s">
        <v>35</v>
      </c>
      <c r="G134" s="171" t="s">
        <v>28</v>
      </c>
      <c r="H134" s="172">
        <v>33024</v>
      </c>
      <c r="I134" s="169">
        <v>124</v>
      </c>
      <c r="J134" s="173">
        <f ca="1">DATEDIF(E134,$A$3,"y")</f>
        <v>52</v>
      </c>
      <c r="K134" s="173">
        <f ca="1">DATEDIF(H134,$A$3,"y")</f>
        <v>29</v>
      </c>
      <c r="L134" s="173">
        <v>2</v>
      </c>
      <c r="M134" s="174">
        <v>1688.556</v>
      </c>
      <c r="N134" s="190">
        <f t="shared" si="12"/>
        <v>0</v>
      </c>
      <c r="O134" s="175">
        <f t="shared" si="13"/>
        <v>0</v>
      </c>
      <c r="P134" s="174">
        <f t="shared" ca="1" si="7"/>
        <v>0</v>
      </c>
      <c r="Q134" s="175">
        <f t="shared" ca="1" si="8"/>
        <v>1688.556</v>
      </c>
      <c r="R134" s="176">
        <f t="shared" ca="1" si="9"/>
        <v>388.36788000000001</v>
      </c>
      <c r="S134" s="176">
        <f t="shared" ca="1" si="10"/>
        <v>2076.9238800000003</v>
      </c>
      <c r="T134" s="175">
        <f t="shared" ca="1" si="11"/>
        <v>1300.18812</v>
      </c>
      <c r="U134" s="174"/>
      <c r="W134" s="22"/>
    </row>
    <row r="135" spans="1:23" x14ac:dyDescent="0.2">
      <c r="A135" s="221" t="s">
        <v>318</v>
      </c>
      <c r="B135" s="170" t="s">
        <v>120</v>
      </c>
      <c r="C135" s="171" t="s">
        <v>24</v>
      </c>
      <c r="D135" s="171">
        <v>1</v>
      </c>
      <c r="E135" s="172">
        <v>25206</v>
      </c>
      <c r="F135" s="171" t="s">
        <v>38</v>
      </c>
      <c r="G135" s="171" t="s">
        <v>28</v>
      </c>
      <c r="H135" s="172">
        <v>35282</v>
      </c>
      <c r="I135" s="169">
        <v>125</v>
      </c>
      <c r="J135" s="173">
        <f ca="1">DATEDIF(E135,$A$3,"y")</f>
        <v>51</v>
      </c>
      <c r="K135" s="173">
        <f ca="1">DATEDIF(H135,$A$3,"y")</f>
        <v>23</v>
      </c>
      <c r="L135" s="173">
        <v>2</v>
      </c>
      <c r="M135" s="174">
        <v>1666.68</v>
      </c>
      <c r="N135" s="190">
        <f t="shared" si="12"/>
        <v>0</v>
      </c>
      <c r="O135" s="175">
        <f t="shared" si="13"/>
        <v>0</v>
      </c>
      <c r="P135" s="174">
        <f t="shared" ca="1" si="7"/>
        <v>0</v>
      </c>
      <c r="Q135" s="175">
        <f t="shared" ca="1" si="8"/>
        <v>1666.68</v>
      </c>
      <c r="R135" s="176">
        <f t="shared" ca="1" si="9"/>
        <v>383.33640000000003</v>
      </c>
      <c r="S135" s="176">
        <f t="shared" ca="1" si="10"/>
        <v>2050.0164</v>
      </c>
      <c r="T135" s="175">
        <f t="shared" ca="1" si="11"/>
        <v>1283.3436000000002</v>
      </c>
      <c r="U135" s="174"/>
      <c r="W135" s="22"/>
    </row>
    <row r="136" spans="1:23" x14ac:dyDescent="0.2">
      <c r="A136" s="221" t="s">
        <v>319</v>
      </c>
      <c r="B136" s="170" t="s">
        <v>104</v>
      </c>
      <c r="C136" s="171" t="s">
        <v>24</v>
      </c>
      <c r="D136" s="171">
        <v>1</v>
      </c>
      <c r="E136" s="172">
        <v>27251</v>
      </c>
      <c r="F136" s="171" t="s">
        <v>33</v>
      </c>
      <c r="G136" s="171" t="s">
        <v>28</v>
      </c>
      <c r="H136" s="172">
        <v>38847</v>
      </c>
      <c r="I136" s="169">
        <v>126</v>
      </c>
      <c r="J136" s="173">
        <f ca="1">DATEDIF(E136,$A$3,"y")</f>
        <v>45</v>
      </c>
      <c r="K136" s="173">
        <f ca="1">DATEDIF(H136,$A$3,"y")</f>
        <v>13</v>
      </c>
      <c r="L136" s="173">
        <v>9</v>
      </c>
      <c r="M136" s="174">
        <v>1462.452</v>
      </c>
      <c r="N136" s="190">
        <f t="shared" si="12"/>
        <v>292.49040000000002</v>
      </c>
      <c r="O136" s="175">
        <f t="shared" si="13"/>
        <v>263.24135999999999</v>
      </c>
      <c r="P136" s="174">
        <f t="shared" ca="1" si="7"/>
        <v>0</v>
      </c>
      <c r="Q136" s="175">
        <f t="shared" ca="1" si="8"/>
        <v>2018.1837599999999</v>
      </c>
      <c r="R136" s="176">
        <f t="shared" ca="1" si="9"/>
        <v>464.18226479999998</v>
      </c>
      <c r="S136" s="176">
        <f t="shared" ca="1" si="10"/>
        <v>2482.3660247999996</v>
      </c>
      <c r="T136" s="175">
        <f t="shared" ca="1" si="11"/>
        <v>1554.0014951999999</v>
      </c>
      <c r="U136" s="174"/>
      <c r="W136" s="22"/>
    </row>
    <row r="137" spans="1:23" x14ac:dyDescent="0.2">
      <c r="A137" s="221" t="s">
        <v>320</v>
      </c>
      <c r="B137" s="170" t="s">
        <v>51</v>
      </c>
      <c r="C137" s="171" t="s">
        <v>22</v>
      </c>
      <c r="D137" s="171">
        <v>4</v>
      </c>
      <c r="E137" s="172">
        <v>25266</v>
      </c>
      <c r="F137" s="171" t="s">
        <v>38</v>
      </c>
      <c r="G137" s="171" t="s">
        <v>28</v>
      </c>
      <c r="H137" s="172">
        <v>38543</v>
      </c>
      <c r="I137" s="169">
        <v>127</v>
      </c>
      <c r="J137" s="173">
        <f ca="1">DATEDIF(E137,$A$3,"y")</f>
        <v>51</v>
      </c>
      <c r="K137" s="173">
        <f ca="1">DATEDIF(H137,$A$3,"y")</f>
        <v>14</v>
      </c>
      <c r="L137" s="173">
        <v>6</v>
      </c>
      <c r="M137" s="174">
        <v>3452.8560000000002</v>
      </c>
      <c r="N137" s="190">
        <f t="shared" si="12"/>
        <v>690.57120000000009</v>
      </c>
      <c r="O137" s="175">
        <f t="shared" si="13"/>
        <v>483.3998400000001</v>
      </c>
      <c r="P137" s="174">
        <f t="shared" ca="1" si="7"/>
        <v>0</v>
      </c>
      <c r="Q137" s="175">
        <f t="shared" ca="1" si="8"/>
        <v>4626.8270400000001</v>
      </c>
      <c r="R137" s="176">
        <f t="shared" ca="1" si="9"/>
        <v>1064.1702192</v>
      </c>
      <c r="S137" s="176">
        <f t="shared" ca="1" si="10"/>
        <v>5690.9972592000004</v>
      </c>
      <c r="T137" s="175">
        <f t="shared" ca="1" si="11"/>
        <v>3562.6568207999999</v>
      </c>
      <c r="U137" s="174"/>
      <c r="W137" s="22"/>
    </row>
    <row r="138" spans="1:23" x14ac:dyDescent="0.2">
      <c r="A138" s="221" t="s">
        <v>321</v>
      </c>
      <c r="B138" s="170" t="s">
        <v>67</v>
      </c>
      <c r="C138" s="171" t="s">
        <v>22</v>
      </c>
      <c r="D138" s="171">
        <v>1</v>
      </c>
      <c r="E138" s="172">
        <v>30367</v>
      </c>
      <c r="F138" s="171" t="s">
        <v>35</v>
      </c>
      <c r="G138" s="171" t="s">
        <v>28</v>
      </c>
      <c r="H138" s="172">
        <v>38760</v>
      </c>
      <c r="I138" s="169">
        <v>128</v>
      </c>
      <c r="J138" s="173">
        <f ca="1">DATEDIF(E138,$A$3,"y")</f>
        <v>37</v>
      </c>
      <c r="K138" s="173">
        <f ca="1">DATEDIF(H138,$A$3,"y")</f>
        <v>14</v>
      </c>
      <c r="L138" s="173">
        <v>1</v>
      </c>
      <c r="M138" s="174">
        <v>3247.4279999999999</v>
      </c>
      <c r="N138" s="190">
        <f t="shared" si="12"/>
        <v>0</v>
      </c>
      <c r="O138" s="175">
        <f t="shared" si="13"/>
        <v>0</v>
      </c>
      <c r="P138" s="174">
        <f t="shared" ca="1" si="7"/>
        <v>0</v>
      </c>
      <c r="Q138" s="175">
        <f t="shared" ca="1" si="8"/>
        <v>3247.4279999999999</v>
      </c>
      <c r="R138" s="176">
        <f t="shared" ca="1" si="9"/>
        <v>746.90844000000004</v>
      </c>
      <c r="S138" s="176">
        <f t="shared" ca="1" si="10"/>
        <v>3994.33644</v>
      </c>
      <c r="T138" s="175">
        <f t="shared" ca="1" si="11"/>
        <v>2500.5195599999997</v>
      </c>
      <c r="U138" s="174"/>
      <c r="W138" s="22"/>
    </row>
    <row r="139" spans="1:23" x14ac:dyDescent="0.2">
      <c r="A139" s="221" t="s">
        <v>322</v>
      </c>
      <c r="B139" s="170" t="s">
        <v>121</v>
      </c>
      <c r="C139" s="171" t="s">
        <v>24</v>
      </c>
      <c r="D139" s="171">
        <v>4</v>
      </c>
      <c r="E139" s="172">
        <v>24866</v>
      </c>
      <c r="F139" s="171" t="s">
        <v>35</v>
      </c>
      <c r="G139" s="171" t="s">
        <v>28</v>
      </c>
      <c r="H139" s="172">
        <v>36744</v>
      </c>
      <c r="I139" s="169">
        <v>129</v>
      </c>
      <c r="J139" s="173">
        <f ca="1">DATEDIF(E139,$A$3,"y")</f>
        <v>52</v>
      </c>
      <c r="K139" s="173">
        <f ca="1">DATEDIF(H139,$A$3,"y")</f>
        <v>19</v>
      </c>
      <c r="L139" s="173">
        <v>7</v>
      </c>
      <c r="M139" s="174">
        <v>2484.9479999999999</v>
      </c>
      <c r="N139" s="190">
        <f t="shared" si="12"/>
        <v>496.9896</v>
      </c>
      <c r="O139" s="175">
        <f t="shared" si="13"/>
        <v>447.29063999999994</v>
      </c>
      <c r="P139" s="174">
        <f t="shared" ref="P139:P202" ca="1" si="14">IF(AND(K139&gt;=15,L139&gt;=3),M139*Prime_3,0)</f>
        <v>496.9896</v>
      </c>
      <c r="Q139" s="175">
        <f t="shared" ref="Q139:Q202" ca="1" si="15">SUM(M139:P139)</f>
        <v>3926.2178399999993</v>
      </c>
      <c r="R139" s="176">
        <f t="shared" ref="R139:R202" ca="1" si="16">Q139*23%</f>
        <v>903.03010319999987</v>
      </c>
      <c r="S139" s="176">
        <f t="shared" ref="S139:S202" ca="1" si="17">Q139+R139</f>
        <v>4829.2479431999991</v>
      </c>
      <c r="T139" s="175">
        <f t="shared" ref="T139:T202" ca="1" si="18">Q139-R139</f>
        <v>3023.1877367999996</v>
      </c>
      <c r="U139" s="174"/>
      <c r="W139" s="22"/>
    </row>
    <row r="140" spans="1:23" x14ac:dyDescent="0.2">
      <c r="A140" s="221" t="s">
        <v>523</v>
      </c>
      <c r="B140" s="170" t="s">
        <v>158</v>
      </c>
      <c r="C140" s="171" t="s">
        <v>22</v>
      </c>
      <c r="D140" s="171">
        <v>4</v>
      </c>
      <c r="E140" s="172">
        <v>29773</v>
      </c>
      <c r="F140" s="171" t="s">
        <v>20</v>
      </c>
      <c r="G140" s="171" t="s">
        <v>137</v>
      </c>
      <c r="H140" s="172">
        <v>36964</v>
      </c>
      <c r="I140" s="169">
        <v>130</v>
      </c>
      <c r="J140" s="173">
        <f ca="1">DATEDIF(E140,$A$3,"y")</f>
        <v>38</v>
      </c>
      <c r="K140" s="173">
        <f ca="1">DATEDIF(H140,$A$3,"y")</f>
        <v>19</v>
      </c>
      <c r="L140" s="173">
        <v>7</v>
      </c>
      <c r="M140" s="174">
        <v>3581.076</v>
      </c>
      <c r="N140" s="190">
        <f t="shared" ref="N140:N203" si="19">IF(L140&gt;=5,M140*$M$5,0)</f>
        <v>716.2152000000001</v>
      </c>
      <c r="O140" s="175">
        <f t="shared" ref="O140:O203" si="20">IF(L140&gt;6,M140*$M$6,IF(L140&gt;2,M140*$N$6,0))</f>
        <v>644.59367999999995</v>
      </c>
      <c r="P140" s="174">
        <f t="shared" ca="1" si="14"/>
        <v>716.2152000000001</v>
      </c>
      <c r="Q140" s="175">
        <f t="shared" ca="1" si="15"/>
        <v>5658.1000800000002</v>
      </c>
      <c r="R140" s="176">
        <f t="shared" ca="1" si="16"/>
        <v>1301.3630184000001</v>
      </c>
      <c r="S140" s="176">
        <f t="shared" ca="1" si="17"/>
        <v>6959.4630984000005</v>
      </c>
      <c r="T140" s="175">
        <f t="shared" ca="1" si="18"/>
        <v>4356.7370615999998</v>
      </c>
      <c r="U140" s="174"/>
      <c r="W140" s="22"/>
    </row>
    <row r="141" spans="1:23" x14ac:dyDescent="0.2">
      <c r="A141" s="221" t="s">
        <v>524</v>
      </c>
      <c r="B141" s="170" t="s">
        <v>53</v>
      </c>
      <c r="C141" s="171" t="s">
        <v>22</v>
      </c>
      <c r="D141" s="171">
        <v>5</v>
      </c>
      <c r="E141" s="172">
        <v>27249</v>
      </c>
      <c r="F141" s="171" t="s">
        <v>35</v>
      </c>
      <c r="G141" s="171" t="s">
        <v>28</v>
      </c>
      <c r="H141" s="172">
        <v>40326</v>
      </c>
      <c r="I141" s="169">
        <v>131</v>
      </c>
      <c r="J141" s="173">
        <f ca="1">DATEDIF(E141,$A$3,"y")</f>
        <v>45</v>
      </c>
      <c r="K141" s="173">
        <f ca="1">DATEDIF(H141,$A$3,"y")</f>
        <v>9</v>
      </c>
      <c r="L141" s="173">
        <v>9</v>
      </c>
      <c r="M141" s="174">
        <v>2198.7840000000001</v>
      </c>
      <c r="N141" s="190">
        <f t="shared" si="19"/>
        <v>439.75680000000006</v>
      </c>
      <c r="O141" s="175">
        <f t="shared" si="20"/>
        <v>395.78111999999999</v>
      </c>
      <c r="P141" s="174">
        <f t="shared" ca="1" si="14"/>
        <v>0</v>
      </c>
      <c r="Q141" s="175">
        <f t="shared" ca="1" si="15"/>
        <v>3034.3219200000003</v>
      </c>
      <c r="R141" s="176">
        <f t="shared" ca="1" si="16"/>
        <v>697.89404160000015</v>
      </c>
      <c r="S141" s="176">
        <f t="shared" ca="1" si="17"/>
        <v>3732.2159616000004</v>
      </c>
      <c r="T141" s="175">
        <f t="shared" ca="1" si="18"/>
        <v>2336.4278784000003</v>
      </c>
      <c r="U141" s="174"/>
      <c r="W141" s="22"/>
    </row>
    <row r="142" spans="1:23" x14ac:dyDescent="0.2">
      <c r="A142" s="221" t="s">
        <v>525</v>
      </c>
      <c r="B142" s="170" t="s">
        <v>26</v>
      </c>
      <c r="C142" s="171" t="s">
        <v>22</v>
      </c>
      <c r="D142" s="171">
        <v>2</v>
      </c>
      <c r="E142" s="172">
        <v>25214</v>
      </c>
      <c r="F142" s="171" t="s">
        <v>35</v>
      </c>
      <c r="G142" s="171" t="s">
        <v>28</v>
      </c>
      <c r="H142" s="172">
        <v>40974</v>
      </c>
      <c r="I142" s="169">
        <v>132</v>
      </c>
      <c r="J142" s="173">
        <f ca="1">DATEDIF(E142,$A$3,"y")</f>
        <v>51</v>
      </c>
      <c r="K142" s="173">
        <f ca="1">DATEDIF(H142,$A$3,"y")</f>
        <v>8</v>
      </c>
      <c r="L142" s="173">
        <v>3</v>
      </c>
      <c r="M142" s="174">
        <v>2214.3000000000002</v>
      </c>
      <c r="N142" s="190">
        <f t="shared" si="19"/>
        <v>0</v>
      </c>
      <c r="O142" s="175">
        <f t="shared" si="20"/>
        <v>310.00200000000007</v>
      </c>
      <c r="P142" s="174">
        <f t="shared" ca="1" si="14"/>
        <v>0</v>
      </c>
      <c r="Q142" s="175">
        <f t="shared" ca="1" si="15"/>
        <v>2524.3020000000001</v>
      </c>
      <c r="R142" s="176">
        <f t="shared" ca="1" si="16"/>
        <v>580.58946000000003</v>
      </c>
      <c r="S142" s="176">
        <f t="shared" ca="1" si="17"/>
        <v>3104.8914600000003</v>
      </c>
      <c r="T142" s="175">
        <f t="shared" ca="1" si="18"/>
        <v>1943.71254</v>
      </c>
      <c r="U142" s="174"/>
      <c r="W142" s="22"/>
    </row>
    <row r="143" spans="1:23" x14ac:dyDescent="0.2">
      <c r="A143" s="221" t="s">
        <v>526</v>
      </c>
      <c r="B143" s="170" t="s">
        <v>47</v>
      </c>
      <c r="C143" s="171" t="s">
        <v>22</v>
      </c>
      <c r="D143" s="171">
        <v>3</v>
      </c>
      <c r="E143" s="172">
        <v>31799</v>
      </c>
      <c r="F143" s="171" t="s">
        <v>27</v>
      </c>
      <c r="G143" s="171" t="s">
        <v>28</v>
      </c>
      <c r="H143" s="172">
        <v>40623</v>
      </c>
      <c r="I143" s="169">
        <v>133</v>
      </c>
      <c r="J143" s="173">
        <f ca="1">DATEDIF(E143,$A$3,"y")</f>
        <v>33</v>
      </c>
      <c r="K143" s="173">
        <f ca="1">DATEDIF(H143,$A$3,"y")</f>
        <v>9</v>
      </c>
      <c r="L143" s="173">
        <v>3</v>
      </c>
      <c r="M143" s="174">
        <v>3130.4760000000001</v>
      </c>
      <c r="N143" s="190">
        <f t="shared" si="19"/>
        <v>0</v>
      </c>
      <c r="O143" s="175">
        <f t="shared" si="20"/>
        <v>438.26664000000005</v>
      </c>
      <c r="P143" s="174">
        <f t="shared" ca="1" si="14"/>
        <v>0</v>
      </c>
      <c r="Q143" s="175">
        <f t="shared" ca="1" si="15"/>
        <v>3568.7426400000004</v>
      </c>
      <c r="R143" s="176">
        <f t="shared" ca="1" si="16"/>
        <v>820.81080720000011</v>
      </c>
      <c r="S143" s="176">
        <f t="shared" ca="1" si="17"/>
        <v>4389.5534472000008</v>
      </c>
      <c r="T143" s="175">
        <f t="shared" ca="1" si="18"/>
        <v>2747.9318328000004</v>
      </c>
      <c r="U143" s="174"/>
      <c r="W143" s="22"/>
    </row>
    <row r="144" spans="1:23" x14ac:dyDescent="0.2">
      <c r="A144" s="221" t="s">
        <v>323</v>
      </c>
      <c r="B144" s="170" t="s">
        <v>98</v>
      </c>
      <c r="C144" s="171" t="s">
        <v>22</v>
      </c>
      <c r="D144" s="171">
        <v>2</v>
      </c>
      <c r="E144" s="172">
        <v>23556</v>
      </c>
      <c r="F144" s="171" t="s">
        <v>20</v>
      </c>
      <c r="G144" s="171" t="s">
        <v>137</v>
      </c>
      <c r="H144" s="172">
        <v>35069</v>
      </c>
      <c r="I144" s="169">
        <v>134</v>
      </c>
      <c r="J144" s="173">
        <f ca="1">DATEDIF(E144,$A$3,"y")</f>
        <v>55</v>
      </c>
      <c r="K144" s="173">
        <f ca="1">DATEDIF(H144,$A$3,"y")</f>
        <v>24</v>
      </c>
      <c r="L144" s="173">
        <v>9</v>
      </c>
      <c r="M144" s="174">
        <v>3077.2080000000001</v>
      </c>
      <c r="N144" s="190">
        <f t="shared" si="19"/>
        <v>615.44160000000011</v>
      </c>
      <c r="O144" s="175">
        <f t="shared" si="20"/>
        <v>553.89743999999996</v>
      </c>
      <c r="P144" s="174">
        <f t="shared" ca="1" si="14"/>
        <v>615.44160000000011</v>
      </c>
      <c r="Q144" s="175">
        <f t="shared" ca="1" si="15"/>
        <v>4861.9886400000005</v>
      </c>
      <c r="R144" s="176">
        <f t="shared" ca="1" si="16"/>
        <v>1118.2573872000003</v>
      </c>
      <c r="S144" s="176">
        <f t="shared" ca="1" si="17"/>
        <v>5980.2460272000008</v>
      </c>
      <c r="T144" s="175">
        <f t="shared" ca="1" si="18"/>
        <v>3743.7312528000002</v>
      </c>
      <c r="U144" s="174"/>
      <c r="W144" s="22"/>
    </row>
    <row r="145" spans="1:23" x14ac:dyDescent="0.2">
      <c r="A145" s="221" t="s">
        <v>324</v>
      </c>
      <c r="B145" s="170" t="s">
        <v>104</v>
      </c>
      <c r="C145" s="171" t="s">
        <v>24</v>
      </c>
      <c r="D145" s="171">
        <v>2</v>
      </c>
      <c r="E145" s="172">
        <v>24113</v>
      </c>
      <c r="F145" s="171" t="s">
        <v>33</v>
      </c>
      <c r="G145" s="171" t="s">
        <v>28</v>
      </c>
      <c r="H145" s="172">
        <v>36259</v>
      </c>
      <c r="I145" s="169">
        <v>135</v>
      </c>
      <c r="J145" s="173">
        <f ca="1">DATEDIF(E145,$A$3,"y")</f>
        <v>54</v>
      </c>
      <c r="K145" s="173">
        <f ca="1">DATEDIF(H145,$A$3,"y")</f>
        <v>20</v>
      </c>
      <c r="L145" s="173">
        <v>1</v>
      </c>
      <c r="M145" s="174">
        <v>1938.6479999999999</v>
      </c>
      <c r="N145" s="190">
        <f t="shared" si="19"/>
        <v>0</v>
      </c>
      <c r="O145" s="175">
        <f t="shared" si="20"/>
        <v>0</v>
      </c>
      <c r="P145" s="174">
        <f t="shared" ca="1" si="14"/>
        <v>0</v>
      </c>
      <c r="Q145" s="175">
        <f t="shared" ca="1" si="15"/>
        <v>1938.6479999999999</v>
      </c>
      <c r="R145" s="176">
        <f t="shared" ca="1" si="16"/>
        <v>445.88904000000002</v>
      </c>
      <c r="S145" s="176">
        <f t="shared" ca="1" si="17"/>
        <v>2384.5370400000002</v>
      </c>
      <c r="T145" s="175">
        <f t="shared" ca="1" si="18"/>
        <v>1492.7589599999999</v>
      </c>
      <c r="U145" s="174"/>
      <c r="W145" s="22"/>
    </row>
    <row r="146" spans="1:23" x14ac:dyDescent="0.2">
      <c r="A146" s="221" t="s">
        <v>527</v>
      </c>
      <c r="B146" s="170" t="s">
        <v>122</v>
      </c>
      <c r="C146" s="171" t="s">
        <v>24</v>
      </c>
      <c r="D146" s="171">
        <v>3</v>
      </c>
      <c r="E146" s="172">
        <v>32243</v>
      </c>
      <c r="F146" s="171" t="s">
        <v>27</v>
      </c>
      <c r="G146" s="171" t="s">
        <v>28</v>
      </c>
      <c r="H146" s="172">
        <v>38839</v>
      </c>
      <c r="I146" s="169">
        <v>136</v>
      </c>
      <c r="J146" s="173">
        <f ca="1">DATEDIF(E146,$A$3,"y")</f>
        <v>31</v>
      </c>
      <c r="K146" s="173">
        <f ca="1">DATEDIF(H146,$A$3,"y")</f>
        <v>13</v>
      </c>
      <c r="L146" s="173">
        <v>2</v>
      </c>
      <c r="M146" s="174">
        <v>1716.348</v>
      </c>
      <c r="N146" s="190">
        <f t="shared" si="19"/>
        <v>0</v>
      </c>
      <c r="O146" s="175">
        <f t="shared" si="20"/>
        <v>0</v>
      </c>
      <c r="P146" s="174">
        <f t="shared" ca="1" si="14"/>
        <v>0</v>
      </c>
      <c r="Q146" s="175">
        <f t="shared" ca="1" si="15"/>
        <v>1716.348</v>
      </c>
      <c r="R146" s="176">
        <f t="shared" ca="1" si="16"/>
        <v>394.76004</v>
      </c>
      <c r="S146" s="176">
        <f t="shared" ca="1" si="17"/>
        <v>2111.1080400000001</v>
      </c>
      <c r="T146" s="175">
        <f t="shared" ca="1" si="18"/>
        <v>1321.5879599999998</v>
      </c>
      <c r="U146" s="174"/>
      <c r="W146" s="22"/>
    </row>
    <row r="147" spans="1:23" x14ac:dyDescent="0.2">
      <c r="A147" s="221" t="s">
        <v>325</v>
      </c>
      <c r="B147" s="170" t="s">
        <v>68</v>
      </c>
      <c r="C147" s="171" t="s">
        <v>22</v>
      </c>
      <c r="D147" s="171">
        <v>2</v>
      </c>
      <c r="E147" s="172">
        <v>26444</v>
      </c>
      <c r="F147" s="171" t="s">
        <v>27</v>
      </c>
      <c r="G147" s="171" t="s">
        <v>28</v>
      </c>
      <c r="H147" s="172">
        <v>36558</v>
      </c>
      <c r="I147" s="169">
        <v>137</v>
      </c>
      <c r="J147" s="173">
        <f ca="1">DATEDIF(E147,$A$3,"y")</f>
        <v>47</v>
      </c>
      <c r="K147" s="173">
        <f ca="1">DATEDIF(H147,$A$3,"y")</f>
        <v>20</v>
      </c>
      <c r="L147" s="173">
        <v>10</v>
      </c>
      <c r="M147" s="174">
        <v>1344.66</v>
      </c>
      <c r="N147" s="190">
        <f t="shared" si="19"/>
        <v>268.93200000000002</v>
      </c>
      <c r="O147" s="175">
        <f t="shared" si="20"/>
        <v>242.03880000000001</v>
      </c>
      <c r="P147" s="174">
        <f t="shared" ca="1" si="14"/>
        <v>268.93200000000002</v>
      </c>
      <c r="Q147" s="175">
        <f t="shared" ca="1" si="15"/>
        <v>2124.5628000000002</v>
      </c>
      <c r="R147" s="176">
        <f t="shared" ca="1" si="16"/>
        <v>488.64944400000007</v>
      </c>
      <c r="S147" s="176">
        <f t="shared" ca="1" si="17"/>
        <v>2613.2122440000003</v>
      </c>
      <c r="T147" s="175">
        <f t="shared" ca="1" si="18"/>
        <v>1635.913356</v>
      </c>
      <c r="U147" s="174"/>
      <c r="W147" s="22"/>
    </row>
    <row r="148" spans="1:23" x14ac:dyDescent="0.2">
      <c r="A148" s="221" t="s">
        <v>528</v>
      </c>
      <c r="B148" s="170" t="s">
        <v>181</v>
      </c>
      <c r="C148" s="171" t="s">
        <v>24</v>
      </c>
      <c r="D148" s="171">
        <v>3</v>
      </c>
      <c r="E148" s="172">
        <v>31900</v>
      </c>
      <c r="F148" s="171" t="s">
        <v>30</v>
      </c>
      <c r="G148" s="171" t="s">
        <v>137</v>
      </c>
      <c r="H148" s="172">
        <v>39261</v>
      </c>
      <c r="I148" s="169">
        <v>138</v>
      </c>
      <c r="J148" s="173">
        <f ca="1">DATEDIF(E148,$A$3,"y")</f>
        <v>32</v>
      </c>
      <c r="K148" s="173">
        <f ca="1">DATEDIF(H148,$A$3,"y")</f>
        <v>12</v>
      </c>
      <c r="L148" s="173">
        <v>3</v>
      </c>
      <c r="M148" s="174">
        <v>2023.6439999999998</v>
      </c>
      <c r="N148" s="190">
        <f t="shared" si="19"/>
        <v>0</v>
      </c>
      <c r="O148" s="175">
        <f t="shared" si="20"/>
        <v>283.31016</v>
      </c>
      <c r="P148" s="174">
        <f t="shared" ca="1" si="14"/>
        <v>0</v>
      </c>
      <c r="Q148" s="175">
        <f t="shared" ca="1" si="15"/>
        <v>2306.9541599999998</v>
      </c>
      <c r="R148" s="176">
        <f t="shared" ca="1" si="16"/>
        <v>530.59945679999998</v>
      </c>
      <c r="S148" s="176">
        <f t="shared" ca="1" si="17"/>
        <v>2837.5536167999999</v>
      </c>
      <c r="T148" s="175">
        <f t="shared" ca="1" si="18"/>
        <v>1776.3547031999997</v>
      </c>
      <c r="U148" s="174"/>
      <c r="W148" s="22"/>
    </row>
    <row r="149" spans="1:23" x14ac:dyDescent="0.2">
      <c r="A149" s="221" t="s">
        <v>529</v>
      </c>
      <c r="B149" s="170" t="s">
        <v>182</v>
      </c>
      <c r="C149" s="171" t="s">
        <v>24</v>
      </c>
      <c r="D149" s="171">
        <v>2</v>
      </c>
      <c r="E149" s="172">
        <v>32418</v>
      </c>
      <c r="F149" s="171" t="s">
        <v>73</v>
      </c>
      <c r="G149" s="171" t="s">
        <v>137</v>
      </c>
      <c r="H149" s="172">
        <v>40566</v>
      </c>
      <c r="I149" s="169">
        <v>139</v>
      </c>
      <c r="J149" s="173">
        <f ca="1">DATEDIF(E149,$A$3,"y")</f>
        <v>31</v>
      </c>
      <c r="K149" s="173">
        <f ca="1">DATEDIF(H149,$A$3,"y")</f>
        <v>9</v>
      </c>
      <c r="L149" s="173">
        <v>3</v>
      </c>
      <c r="M149" s="174">
        <v>2739.9120000000003</v>
      </c>
      <c r="N149" s="190">
        <f t="shared" si="19"/>
        <v>0</v>
      </c>
      <c r="O149" s="175">
        <f t="shared" si="20"/>
        <v>383.58768000000009</v>
      </c>
      <c r="P149" s="174">
        <f t="shared" ca="1" si="14"/>
        <v>0</v>
      </c>
      <c r="Q149" s="175">
        <f t="shared" ca="1" si="15"/>
        <v>3123.4996800000004</v>
      </c>
      <c r="R149" s="176">
        <f t="shared" ca="1" si="16"/>
        <v>718.40492640000014</v>
      </c>
      <c r="S149" s="176">
        <f t="shared" ca="1" si="17"/>
        <v>3841.9046064000004</v>
      </c>
      <c r="T149" s="175">
        <f t="shared" ca="1" si="18"/>
        <v>2405.0947536000003</v>
      </c>
      <c r="U149" s="174"/>
      <c r="W149" s="22"/>
    </row>
    <row r="150" spans="1:23" x14ac:dyDescent="0.2">
      <c r="A150" s="221" t="s">
        <v>326</v>
      </c>
      <c r="B150" s="170" t="s">
        <v>69</v>
      </c>
      <c r="C150" s="171" t="s">
        <v>22</v>
      </c>
      <c r="D150" s="171">
        <v>2</v>
      </c>
      <c r="E150" s="172">
        <v>24565</v>
      </c>
      <c r="F150" s="171" t="s">
        <v>35</v>
      </c>
      <c r="G150" s="171" t="s">
        <v>28</v>
      </c>
      <c r="H150" s="172">
        <v>38972</v>
      </c>
      <c r="I150" s="169">
        <v>140</v>
      </c>
      <c r="J150" s="173">
        <f ca="1">DATEDIF(E150,$A$3,"y")</f>
        <v>53</v>
      </c>
      <c r="K150" s="173">
        <f ca="1">DATEDIF(H150,$A$3,"y")</f>
        <v>13</v>
      </c>
      <c r="L150" s="173">
        <v>9</v>
      </c>
      <c r="M150" s="174">
        <v>2201.136</v>
      </c>
      <c r="N150" s="190">
        <f t="shared" si="19"/>
        <v>440.22720000000004</v>
      </c>
      <c r="O150" s="175">
        <f t="shared" si="20"/>
        <v>396.20447999999999</v>
      </c>
      <c r="P150" s="174">
        <f t="shared" ca="1" si="14"/>
        <v>0</v>
      </c>
      <c r="Q150" s="175">
        <f t="shared" ca="1" si="15"/>
        <v>3037.5676799999997</v>
      </c>
      <c r="R150" s="176">
        <f t="shared" ca="1" si="16"/>
        <v>698.6405663999999</v>
      </c>
      <c r="S150" s="176">
        <f t="shared" ca="1" si="17"/>
        <v>3736.2082463999996</v>
      </c>
      <c r="T150" s="175">
        <f t="shared" ca="1" si="18"/>
        <v>2338.9271135999998</v>
      </c>
      <c r="U150" s="174"/>
      <c r="W150" s="22"/>
    </row>
    <row r="151" spans="1:23" x14ac:dyDescent="0.2">
      <c r="A151" s="221" t="s">
        <v>530</v>
      </c>
      <c r="B151" s="170" t="s">
        <v>136</v>
      </c>
      <c r="C151" s="171" t="s">
        <v>22</v>
      </c>
      <c r="D151" s="171">
        <v>3</v>
      </c>
      <c r="E151" s="172">
        <v>31236</v>
      </c>
      <c r="F151" s="171" t="s">
        <v>30</v>
      </c>
      <c r="G151" s="171" t="s">
        <v>137</v>
      </c>
      <c r="H151" s="172">
        <v>40214</v>
      </c>
      <c r="I151" s="169">
        <v>141</v>
      </c>
      <c r="J151" s="173">
        <f ca="1">DATEDIF(E151,$A$3,"y")</f>
        <v>34</v>
      </c>
      <c r="K151" s="173">
        <f ca="1">DATEDIF(H151,$A$3,"y")</f>
        <v>10</v>
      </c>
      <c r="L151" s="173">
        <v>6</v>
      </c>
      <c r="M151" s="174">
        <v>3534.348</v>
      </c>
      <c r="N151" s="190">
        <f t="shared" si="19"/>
        <v>706.86959999999999</v>
      </c>
      <c r="O151" s="175">
        <f t="shared" si="20"/>
        <v>494.80872000000005</v>
      </c>
      <c r="P151" s="174">
        <f t="shared" ca="1" si="14"/>
        <v>0</v>
      </c>
      <c r="Q151" s="175">
        <f t="shared" ca="1" si="15"/>
        <v>4736.0263199999999</v>
      </c>
      <c r="R151" s="176">
        <f t="shared" ca="1" si="16"/>
        <v>1089.2860536000001</v>
      </c>
      <c r="S151" s="176">
        <f t="shared" ca="1" si="17"/>
        <v>5825.3123735999998</v>
      </c>
      <c r="T151" s="175">
        <f t="shared" ca="1" si="18"/>
        <v>3646.7402664000001</v>
      </c>
      <c r="U151" s="174"/>
      <c r="W151" s="22"/>
    </row>
    <row r="152" spans="1:23" x14ac:dyDescent="0.2">
      <c r="A152" s="221" t="s">
        <v>327</v>
      </c>
      <c r="B152" s="170" t="s">
        <v>102</v>
      </c>
      <c r="C152" s="171" t="s">
        <v>24</v>
      </c>
      <c r="D152" s="171">
        <v>0</v>
      </c>
      <c r="E152" s="172">
        <v>36101</v>
      </c>
      <c r="F152" s="171" t="s">
        <v>27</v>
      </c>
      <c r="G152" s="171" t="s">
        <v>28</v>
      </c>
      <c r="H152" s="172">
        <v>42992</v>
      </c>
      <c r="I152" s="169">
        <v>142</v>
      </c>
      <c r="J152" s="173">
        <f ca="1">DATEDIF(E152,$A$3,"y")</f>
        <v>21</v>
      </c>
      <c r="K152" s="173">
        <f ca="1">DATEDIF(H152,$A$3,"y")</f>
        <v>2</v>
      </c>
      <c r="L152" s="173">
        <v>10</v>
      </c>
      <c r="M152" s="174">
        <v>2845.248</v>
      </c>
      <c r="N152" s="190">
        <f t="shared" si="19"/>
        <v>569.04960000000005</v>
      </c>
      <c r="O152" s="175">
        <f t="shared" si="20"/>
        <v>512.14463999999998</v>
      </c>
      <c r="P152" s="174">
        <f t="shared" ca="1" si="14"/>
        <v>0</v>
      </c>
      <c r="Q152" s="175">
        <f t="shared" ca="1" si="15"/>
        <v>3926.4422399999999</v>
      </c>
      <c r="R152" s="176">
        <f t="shared" ca="1" si="16"/>
        <v>903.08171519999996</v>
      </c>
      <c r="S152" s="176">
        <f t="shared" ca="1" si="17"/>
        <v>4829.5239552000003</v>
      </c>
      <c r="T152" s="175">
        <f t="shared" ca="1" si="18"/>
        <v>3023.3605247999999</v>
      </c>
      <c r="U152" s="174"/>
      <c r="W152" s="22"/>
    </row>
    <row r="153" spans="1:23" x14ac:dyDescent="0.2">
      <c r="A153" s="221" t="s">
        <v>531</v>
      </c>
      <c r="B153" s="170" t="s">
        <v>26</v>
      </c>
      <c r="C153" s="171" t="s">
        <v>22</v>
      </c>
      <c r="D153" s="171">
        <v>5</v>
      </c>
      <c r="E153" s="172">
        <v>24883</v>
      </c>
      <c r="F153" s="171" t="s">
        <v>35</v>
      </c>
      <c r="G153" s="171" t="s">
        <v>28</v>
      </c>
      <c r="H153" s="172">
        <v>35507</v>
      </c>
      <c r="I153" s="169">
        <v>143</v>
      </c>
      <c r="J153" s="173">
        <f ca="1">DATEDIF(E153,$A$3,"y")</f>
        <v>52</v>
      </c>
      <c r="K153" s="173">
        <f ca="1">DATEDIF(H153,$A$3,"y")</f>
        <v>23</v>
      </c>
      <c r="L153" s="173">
        <v>9</v>
      </c>
      <c r="M153" s="174">
        <v>1635.636</v>
      </c>
      <c r="N153" s="190">
        <f t="shared" si="19"/>
        <v>327.12720000000002</v>
      </c>
      <c r="O153" s="175">
        <f t="shared" si="20"/>
        <v>294.41447999999997</v>
      </c>
      <c r="P153" s="174">
        <f t="shared" ca="1" si="14"/>
        <v>327.12720000000002</v>
      </c>
      <c r="Q153" s="175">
        <f t="shared" ca="1" si="15"/>
        <v>2584.3048799999997</v>
      </c>
      <c r="R153" s="176">
        <f t="shared" ca="1" si="16"/>
        <v>594.3901224</v>
      </c>
      <c r="S153" s="176">
        <f t="shared" ca="1" si="17"/>
        <v>3178.6950023999998</v>
      </c>
      <c r="T153" s="175">
        <f t="shared" ca="1" si="18"/>
        <v>1989.9147575999996</v>
      </c>
      <c r="U153" s="174"/>
      <c r="W153" s="22"/>
    </row>
    <row r="154" spans="1:23" x14ac:dyDescent="0.2">
      <c r="A154" s="221" t="s">
        <v>328</v>
      </c>
      <c r="B154" s="170" t="s">
        <v>70</v>
      </c>
      <c r="C154" s="171" t="s">
        <v>22</v>
      </c>
      <c r="D154" s="171">
        <v>0</v>
      </c>
      <c r="E154" s="172">
        <v>23446</v>
      </c>
      <c r="F154" s="171" t="s">
        <v>35</v>
      </c>
      <c r="G154" s="171" t="s">
        <v>28</v>
      </c>
      <c r="H154" s="172">
        <v>35735</v>
      </c>
      <c r="I154" s="169">
        <v>144</v>
      </c>
      <c r="J154" s="173">
        <f ca="1">DATEDIF(E154,$A$3,"y")</f>
        <v>56</v>
      </c>
      <c r="K154" s="173">
        <f ca="1">DATEDIF(H154,$A$3,"y")</f>
        <v>22</v>
      </c>
      <c r="L154" s="173">
        <v>1</v>
      </c>
      <c r="M154" s="174">
        <v>3086.6639999999998</v>
      </c>
      <c r="N154" s="190">
        <f t="shared" si="19"/>
        <v>0</v>
      </c>
      <c r="O154" s="175">
        <f t="shared" si="20"/>
        <v>0</v>
      </c>
      <c r="P154" s="174">
        <f t="shared" ca="1" si="14"/>
        <v>0</v>
      </c>
      <c r="Q154" s="175">
        <f t="shared" ca="1" si="15"/>
        <v>3086.6639999999998</v>
      </c>
      <c r="R154" s="176">
        <f t="shared" ca="1" si="16"/>
        <v>709.93272000000002</v>
      </c>
      <c r="S154" s="176">
        <f t="shared" ca="1" si="17"/>
        <v>3796.5967199999996</v>
      </c>
      <c r="T154" s="175">
        <f t="shared" ca="1" si="18"/>
        <v>2376.73128</v>
      </c>
      <c r="U154" s="174"/>
      <c r="W154" s="22"/>
    </row>
    <row r="155" spans="1:23" x14ac:dyDescent="0.2">
      <c r="A155" s="221" t="s">
        <v>329</v>
      </c>
      <c r="B155" s="170" t="s">
        <v>71</v>
      </c>
      <c r="C155" s="171" t="s">
        <v>22</v>
      </c>
      <c r="D155" s="171">
        <v>1</v>
      </c>
      <c r="E155" s="172">
        <v>24395</v>
      </c>
      <c r="F155" s="171" t="s">
        <v>27</v>
      </c>
      <c r="G155" s="171" t="s">
        <v>28</v>
      </c>
      <c r="H155" s="172">
        <v>34814</v>
      </c>
      <c r="I155" s="169">
        <v>145</v>
      </c>
      <c r="J155" s="173">
        <f ca="1">DATEDIF(E155,$A$3,"y")</f>
        <v>53</v>
      </c>
      <c r="K155" s="173">
        <f ca="1">DATEDIF(H155,$A$3,"y")</f>
        <v>24</v>
      </c>
      <c r="L155" s="173">
        <v>9</v>
      </c>
      <c r="M155" s="174">
        <v>1697.9880000000001</v>
      </c>
      <c r="N155" s="190">
        <f t="shared" si="19"/>
        <v>339.59760000000006</v>
      </c>
      <c r="O155" s="175">
        <f t="shared" si="20"/>
        <v>305.63783999999998</v>
      </c>
      <c r="P155" s="174">
        <f t="shared" ca="1" si="14"/>
        <v>339.59760000000006</v>
      </c>
      <c r="Q155" s="175">
        <f t="shared" ca="1" si="15"/>
        <v>2682.8210400000003</v>
      </c>
      <c r="R155" s="176">
        <f t="shared" ca="1" si="16"/>
        <v>617.04883920000009</v>
      </c>
      <c r="S155" s="176">
        <f t="shared" ca="1" si="17"/>
        <v>3299.8698792000005</v>
      </c>
      <c r="T155" s="175">
        <f t="shared" ca="1" si="18"/>
        <v>2065.7722008000001</v>
      </c>
      <c r="U155" s="174"/>
      <c r="W155" s="22"/>
    </row>
    <row r="156" spans="1:23" x14ac:dyDescent="0.2">
      <c r="A156" s="221" t="s">
        <v>532</v>
      </c>
      <c r="B156" s="170" t="s">
        <v>156</v>
      </c>
      <c r="C156" s="171" t="s">
        <v>22</v>
      </c>
      <c r="D156" s="171">
        <v>3</v>
      </c>
      <c r="E156" s="172">
        <v>30800</v>
      </c>
      <c r="F156" s="171" t="s">
        <v>73</v>
      </c>
      <c r="G156" s="171" t="s">
        <v>137</v>
      </c>
      <c r="H156" s="172">
        <v>42625</v>
      </c>
      <c r="I156" s="169">
        <v>146</v>
      </c>
      <c r="J156" s="173">
        <f ca="1">DATEDIF(E156,$A$3,"y")</f>
        <v>35</v>
      </c>
      <c r="K156" s="173">
        <f ca="1">DATEDIF(H156,$A$3,"y")</f>
        <v>3</v>
      </c>
      <c r="L156" s="173">
        <v>1</v>
      </c>
      <c r="M156" s="174">
        <v>3585.768</v>
      </c>
      <c r="N156" s="190">
        <f t="shared" si="19"/>
        <v>0</v>
      </c>
      <c r="O156" s="175">
        <f t="shared" si="20"/>
        <v>0</v>
      </c>
      <c r="P156" s="174">
        <f t="shared" ca="1" si="14"/>
        <v>0</v>
      </c>
      <c r="Q156" s="175">
        <f t="shared" ca="1" si="15"/>
        <v>3585.768</v>
      </c>
      <c r="R156" s="176">
        <f t="shared" ca="1" si="16"/>
        <v>824.72664000000009</v>
      </c>
      <c r="S156" s="176">
        <f t="shared" ca="1" si="17"/>
        <v>4410.4946399999999</v>
      </c>
      <c r="T156" s="175">
        <f t="shared" ca="1" si="18"/>
        <v>2761.0413600000002</v>
      </c>
      <c r="U156" s="174"/>
      <c r="W156" s="22"/>
    </row>
    <row r="157" spans="1:23" x14ac:dyDescent="0.2">
      <c r="A157" s="221" t="s">
        <v>330</v>
      </c>
      <c r="B157" s="170" t="s">
        <v>156</v>
      </c>
      <c r="C157" s="171" t="s">
        <v>22</v>
      </c>
      <c r="D157" s="171">
        <v>4</v>
      </c>
      <c r="E157" s="172">
        <v>24586</v>
      </c>
      <c r="F157" s="171" t="s">
        <v>149</v>
      </c>
      <c r="G157" s="171" t="s">
        <v>137</v>
      </c>
      <c r="H157" s="172">
        <v>34960</v>
      </c>
      <c r="I157" s="169">
        <v>147</v>
      </c>
      <c r="J157" s="173">
        <f ca="1">DATEDIF(E157,$A$3,"y")</f>
        <v>52</v>
      </c>
      <c r="K157" s="173">
        <f ca="1">DATEDIF(H157,$A$3,"y")</f>
        <v>24</v>
      </c>
      <c r="L157" s="173">
        <v>1</v>
      </c>
      <c r="M157" s="174">
        <v>1668.5160000000001</v>
      </c>
      <c r="N157" s="190">
        <f t="shared" si="19"/>
        <v>0</v>
      </c>
      <c r="O157" s="175">
        <f t="shared" si="20"/>
        <v>0</v>
      </c>
      <c r="P157" s="174">
        <f t="shared" ca="1" si="14"/>
        <v>0</v>
      </c>
      <c r="Q157" s="175">
        <f t="shared" ca="1" si="15"/>
        <v>1668.5160000000001</v>
      </c>
      <c r="R157" s="176">
        <f t="shared" ca="1" si="16"/>
        <v>383.75868000000003</v>
      </c>
      <c r="S157" s="176">
        <f t="shared" ca="1" si="17"/>
        <v>2052.27468</v>
      </c>
      <c r="T157" s="175">
        <f t="shared" ca="1" si="18"/>
        <v>1284.7573200000002</v>
      </c>
      <c r="U157" s="174"/>
      <c r="W157" s="22"/>
    </row>
    <row r="158" spans="1:23" x14ac:dyDescent="0.2">
      <c r="A158" s="221" t="s">
        <v>533</v>
      </c>
      <c r="B158" s="170" t="s">
        <v>140</v>
      </c>
      <c r="C158" s="171" t="s">
        <v>22</v>
      </c>
      <c r="D158" s="171">
        <v>5</v>
      </c>
      <c r="E158" s="172">
        <v>27517</v>
      </c>
      <c r="F158" s="171" t="s">
        <v>73</v>
      </c>
      <c r="G158" s="171" t="s">
        <v>137</v>
      </c>
      <c r="H158" s="172">
        <v>38108</v>
      </c>
      <c r="I158" s="169">
        <v>148</v>
      </c>
      <c r="J158" s="173">
        <f ca="1">DATEDIF(E158,$A$3,"y")</f>
        <v>44</v>
      </c>
      <c r="K158" s="173">
        <f ca="1">DATEDIF(H158,$A$3,"y")</f>
        <v>15</v>
      </c>
      <c r="L158" s="173">
        <v>10</v>
      </c>
      <c r="M158" s="174">
        <v>3547.4639999999999</v>
      </c>
      <c r="N158" s="190">
        <f t="shared" si="19"/>
        <v>709.49279999999999</v>
      </c>
      <c r="O158" s="175">
        <f t="shared" si="20"/>
        <v>638.54351999999994</v>
      </c>
      <c r="P158" s="174">
        <f t="shared" ca="1" si="14"/>
        <v>709.49279999999999</v>
      </c>
      <c r="Q158" s="175">
        <f t="shared" ca="1" si="15"/>
        <v>5604.9931200000001</v>
      </c>
      <c r="R158" s="176">
        <f t="shared" ca="1" si="16"/>
        <v>1289.1484176000001</v>
      </c>
      <c r="S158" s="176">
        <f t="shared" ca="1" si="17"/>
        <v>6894.1415376000004</v>
      </c>
      <c r="T158" s="175">
        <f t="shared" ca="1" si="18"/>
        <v>4315.8447023999997</v>
      </c>
      <c r="U158" s="174"/>
      <c r="W158" s="22"/>
    </row>
    <row r="159" spans="1:23" x14ac:dyDescent="0.2">
      <c r="A159" s="221" t="s">
        <v>534</v>
      </c>
      <c r="B159" s="170" t="s">
        <v>119</v>
      </c>
      <c r="C159" s="171" t="s">
        <v>24</v>
      </c>
      <c r="D159" s="171">
        <v>2</v>
      </c>
      <c r="E159" s="172">
        <v>33050</v>
      </c>
      <c r="F159" s="171" t="s">
        <v>27</v>
      </c>
      <c r="G159" s="171" t="s">
        <v>28</v>
      </c>
      <c r="H159" s="172">
        <v>40762</v>
      </c>
      <c r="I159" s="169">
        <v>149</v>
      </c>
      <c r="J159" s="173">
        <f ca="1">DATEDIF(E159,$A$3,"y")</f>
        <v>29</v>
      </c>
      <c r="K159" s="173">
        <f ca="1">DATEDIF(H159,$A$3,"y")</f>
        <v>8</v>
      </c>
      <c r="L159" s="173">
        <v>1</v>
      </c>
      <c r="M159" s="174">
        <v>3581.9159999999997</v>
      </c>
      <c r="N159" s="190">
        <f t="shared" si="19"/>
        <v>0</v>
      </c>
      <c r="O159" s="175">
        <f t="shared" si="20"/>
        <v>0</v>
      </c>
      <c r="P159" s="174">
        <f t="shared" ca="1" si="14"/>
        <v>0</v>
      </c>
      <c r="Q159" s="175">
        <f t="shared" ca="1" si="15"/>
        <v>3581.9159999999997</v>
      </c>
      <c r="R159" s="176">
        <f t="shared" ca="1" si="16"/>
        <v>823.84068000000002</v>
      </c>
      <c r="S159" s="176">
        <f t="shared" ca="1" si="17"/>
        <v>4405.7566799999995</v>
      </c>
      <c r="T159" s="175">
        <f t="shared" ca="1" si="18"/>
        <v>2758.0753199999999</v>
      </c>
      <c r="U159" s="174"/>
      <c r="W159" s="22"/>
    </row>
    <row r="160" spans="1:23" x14ac:dyDescent="0.2">
      <c r="A160" s="221" t="s">
        <v>535</v>
      </c>
      <c r="B160" s="170" t="s">
        <v>72</v>
      </c>
      <c r="C160" s="171" t="s">
        <v>22</v>
      </c>
      <c r="D160" s="171">
        <v>3</v>
      </c>
      <c r="E160" s="172">
        <v>32182</v>
      </c>
      <c r="F160" s="171" t="s">
        <v>73</v>
      </c>
      <c r="G160" s="171" t="s">
        <v>28</v>
      </c>
      <c r="H160" s="172">
        <v>42307</v>
      </c>
      <c r="I160" s="169">
        <v>150</v>
      </c>
      <c r="J160" s="173">
        <f ca="1">DATEDIF(E160,$A$3,"y")</f>
        <v>32</v>
      </c>
      <c r="K160" s="173">
        <f ca="1">DATEDIF(H160,$A$3,"y")</f>
        <v>4</v>
      </c>
      <c r="L160" s="173">
        <v>9</v>
      </c>
      <c r="M160" s="174">
        <v>2260.2600000000002</v>
      </c>
      <c r="N160" s="190">
        <f t="shared" si="19"/>
        <v>452.05200000000008</v>
      </c>
      <c r="O160" s="175">
        <f t="shared" si="20"/>
        <v>406.84680000000003</v>
      </c>
      <c r="P160" s="174">
        <f t="shared" ca="1" si="14"/>
        <v>0</v>
      </c>
      <c r="Q160" s="175">
        <f t="shared" ca="1" si="15"/>
        <v>3119.1588000000002</v>
      </c>
      <c r="R160" s="176">
        <f t="shared" ca="1" si="16"/>
        <v>717.4065240000001</v>
      </c>
      <c r="S160" s="176">
        <f t="shared" ca="1" si="17"/>
        <v>3836.5653240000001</v>
      </c>
      <c r="T160" s="175">
        <f t="shared" ca="1" si="18"/>
        <v>2401.7522760000002</v>
      </c>
      <c r="U160" s="174"/>
      <c r="W160" s="22"/>
    </row>
    <row r="161" spans="1:23" x14ac:dyDescent="0.2">
      <c r="A161" s="221" t="s">
        <v>331</v>
      </c>
      <c r="B161" s="170" t="s">
        <v>49</v>
      </c>
      <c r="C161" s="171" t="s">
        <v>22</v>
      </c>
      <c r="D161" s="171">
        <v>2</v>
      </c>
      <c r="E161" s="172">
        <v>23847</v>
      </c>
      <c r="F161" s="171" t="s">
        <v>27</v>
      </c>
      <c r="G161" s="171" t="s">
        <v>28</v>
      </c>
      <c r="H161" s="172">
        <v>37314</v>
      </c>
      <c r="I161" s="169">
        <v>151</v>
      </c>
      <c r="J161" s="173">
        <f ca="1">DATEDIF(E161,$A$3,"y")</f>
        <v>54</v>
      </c>
      <c r="K161" s="173">
        <f ca="1">DATEDIF(H161,$A$3,"y")</f>
        <v>18</v>
      </c>
      <c r="L161" s="173">
        <v>1</v>
      </c>
      <c r="M161" s="174">
        <v>1737.384</v>
      </c>
      <c r="N161" s="190">
        <f t="shared" si="19"/>
        <v>0</v>
      </c>
      <c r="O161" s="175">
        <f t="shared" si="20"/>
        <v>0</v>
      </c>
      <c r="P161" s="174">
        <f t="shared" ca="1" si="14"/>
        <v>0</v>
      </c>
      <c r="Q161" s="175">
        <f t="shared" ca="1" si="15"/>
        <v>1737.384</v>
      </c>
      <c r="R161" s="176">
        <f t="shared" ca="1" si="16"/>
        <v>399.59832</v>
      </c>
      <c r="S161" s="176">
        <f t="shared" ca="1" si="17"/>
        <v>2136.9823200000001</v>
      </c>
      <c r="T161" s="175">
        <f t="shared" ca="1" si="18"/>
        <v>1337.78568</v>
      </c>
      <c r="U161" s="174"/>
      <c r="W161" s="22"/>
    </row>
    <row r="162" spans="1:23" x14ac:dyDescent="0.2">
      <c r="A162" s="221" t="s">
        <v>332</v>
      </c>
      <c r="B162" s="170" t="s">
        <v>113</v>
      </c>
      <c r="C162" s="171" t="s">
        <v>24</v>
      </c>
      <c r="D162" s="171">
        <v>4</v>
      </c>
      <c r="E162" s="172">
        <v>30347</v>
      </c>
      <c r="F162" s="171" t="s">
        <v>35</v>
      </c>
      <c r="G162" s="171" t="s">
        <v>28</v>
      </c>
      <c r="H162" s="172">
        <v>38639</v>
      </c>
      <c r="I162" s="169">
        <v>152</v>
      </c>
      <c r="J162" s="173">
        <f ca="1">DATEDIF(E162,$A$3,"y")</f>
        <v>37</v>
      </c>
      <c r="K162" s="173">
        <f ca="1">DATEDIF(H162,$A$3,"y")</f>
        <v>14</v>
      </c>
      <c r="L162" s="173">
        <v>1</v>
      </c>
      <c r="M162" s="174">
        <v>1920</v>
      </c>
      <c r="N162" s="190">
        <f t="shared" si="19"/>
        <v>0</v>
      </c>
      <c r="O162" s="175">
        <f t="shared" si="20"/>
        <v>0</v>
      </c>
      <c r="P162" s="174">
        <f t="shared" ca="1" si="14"/>
        <v>0</v>
      </c>
      <c r="Q162" s="175">
        <f t="shared" ca="1" si="15"/>
        <v>1920</v>
      </c>
      <c r="R162" s="176">
        <f t="shared" ca="1" si="16"/>
        <v>441.6</v>
      </c>
      <c r="S162" s="176">
        <f t="shared" ca="1" si="17"/>
        <v>2361.6</v>
      </c>
      <c r="T162" s="175">
        <f t="shared" ca="1" si="18"/>
        <v>1478.4</v>
      </c>
      <c r="U162" s="174"/>
      <c r="W162" s="22"/>
    </row>
    <row r="163" spans="1:23" x14ac:dyDescent="0.2">
      <c r="A163" s="221" t="s">
        <v>333</v>
      </c>
      <c r="B163" s="170" t="s">
        <v>156</v>
      </c>
      <c r="C163" s="171" t="s">
        <v>22</v>
      </c>
      <c r="D163" s="171">
        <v>3</v>
      </c>
      <c r="E163" s="172">
        <v>31430</v>
      </c>
      <c r="F163" s="171" t="s">
        <v>73</v>
      </c>
      <c r="G163" s="171" t="s">
        <v>137</v>
      </c>
      <c r="H163" s="172">
        <v>39285</v>
      </c>
      <c r="I163" s="169">
        <v>153</v>
      </c>
      <c r="J163" s="173">
        <f ca="1">DATEDIF(E163,$A$3,"y")</f>
        <v>34</v>
      </c>
      <c r="K163" s="173">
        <f ca="1">DATEDIF(H163,$A$3,"y")</f>
        <v>12</v>
      </c>
      <c r="L163" s="173">
        <v>1</v>
      </c>
      <c r="M163" s="174">
        <v>3541.5720000000001</v>
      </c>
      <c r="N163" s="190">
        <f t="shared" si="19"/>
        <v>0</v>
      </c>
      <c r="O163" s="175">
        <f t="shared" si="20"/>
        <v>0</v>
      </c>
      <c r="P163" s="174">
        <f t="shared" ca="1" si="14"/>
        <v>0</v>
      </c>
      <c r="Q163" s="175">
        <f t="shared" ca="1" si="15"/>
        <v>3541.5720000000001</v>
      </c>
      <c r="R163" s="176">
        <f t="shared" ca="1" si="16"/>
        <v>814.5615600000001</v>
      </c>
      <c r="S163" s="176">
        <f t="shared" ca="1" si="17"/>
        <v>4356.1335600000002</v>
      </c>
      <c r="T163" s="175">
        <f t="shared" ca="1" si="18"/>
        <v>2727.01044</v>
      </c>
      <c r="U163" s="174"/>
      <c r="W163" s="22"/>
    </row>
    <row r="164" spans="1:23" x14ac:dyDescent="0.2">
      <c r="A164" s="221" t="s">
        <v>536</v>
      </c>
      <c r="B164" s="170" t="s">
        <v>121</v>
      </c>
      <c r="C164" s="171" t="s">
        <v>24</v>
      </c>
      <c r="D164" s="171">
        <v>3</v>
      </c>
      <c r="E164" s="172">
        <v>31286</v>
      </c>
      <c r="F164" s="171" t="s">
        <v>35</v>
      </c>
      <c r="G164" s="171" t="s">
        <v>28</v>
      </c>
      <c r="H164" s="172">
        <v>38732</v>
      </c>
      <c r="I164" s="169">
        <v>154</v>
      </c>
      <c r="J164" s="173">
        <f ca="1">DATEDIF(E164,$A$3,"y")</f>
        <v>34</v>
      </c>
      <c r="K164" s="173">
        <f ca="1">DATEDIF(H164,$A$3,"y")</f>
        <v>14</v>
      </c>
      <c r="L164" s="173">
        <v>1</v>
      </c>
      <c r="M164" s="174">
        <v>1219.2719999999999</v>
      </c>
      <c r="N164" s="190">
        <f t="shared" si="19"/>
        <v>0</v>
      </c>
      <c r="O164" s="175">
        <f t="shared" si="20"/>
        <v>0</v>
      </c>
      <c r="P164" s="174">
        <f t="shared" ca="1" si="14"/>
        <v>0</v>
      </c>
      <c r="Q164" s="175">
        <f t="shared" ca="1" si="15"/>
        <v>1219.2719999999999</v>
      </c>
      <c r="R164" s="176">
        <f t="shared" ca="1" si="16"/>
        <v>280.43256000000002</v>
      </c>
      <c r="S164" s="176">
        <f t="shared" ca="1" si="17"/>
        <v>1499.7045599999999</v>
      </c>
      <c r="T164" s="175">
        <f t="shared" ca="1" si="18"/>
        <v>938.83943999999997</v>
      </c>
      <c r="U164" s="174"/>
      <c r="W164" s="22"/>
    </row>
    <row r="165" spans="1:23" x14ac:dyDescent="0.2">
      <c r="A165" s="221" t="s">
        <v>334</v>
      </c>
      <c r="B165" s="170" t="s">
        <v>36</v>
      </c>
      <c r="C165" s="171" t="s">
        <v>22</v>
      </c>
      <c r="D165" s="171">
        <v>4</v>
      </c>
      <c r="E165" s="172">
        <v>25887</v>
      </c>
      <c r="F165" s="171" t="s">
        <v>35</v>
      </c>
      <c r="G165" s="171" t="s">
        <v>28</v>
      </c>
      <c r="H165" s="172">
        <v>36122</v>
      </c>
      <c r="I165" s="169">
        <v>155</v>
      </c>
      <c r="J165" s="173">
        <f ca="1">DATEDIF(E165,$A$3,"y")</f>
        <v>49</v>
      </c>
      <c r="K165" s="173">
        <f ca="1">DATEDIF(H165,$A$3,"y")</f>
        <v>21</v>
      </c>
      <c r="L165" s="173">
        <v>7</v>
      </c>
      <c r="M165" s="174">
        <v>2647.2240000000002</v>
      </c>
      <c r="N165" s="190">
        <f t="shared" si="19"/>
        <v>529.4448000000001</v>
      </c>
      <c r="O165" s="175">
        <f t="shared" si="20"/>
        <v>476.50031999999999</v>
      </c>
      <c r="P165" s="174">
        <f t="shared" ca="1" si="14"/>
        <v>529.4448000000001</v>
      </c>
      <c r="Q165" s="175">
        <f t="shared" ca="1" si="15"/>
        <v>4182.6139200000007</v>
      </c>
      <c r="R165" s="176">
        <f t="shared" ca="1" si="16"/>
        <v>962.00120160000017</v>
      </c>
      <c r="S165" s="176">
        <f t="shared" ca="1" si="17"/>
        <v>5144.6151216000007</v>
      </c>
      <c r="T165" s="175">
        <f t="shared" ca="1" si="18"/>
        <v>3220.6127184000006</v>
      </c>
      <c r="U165" s="174"/>
      <c r="W165" s="22"/>
    </row>
    <row r="166" spans="1:23" x14ac:dyDescent="0.2">
      <c r="A166" s="221" t="s">
        <v>537</v>
      </c>
      <c r="B166" s="170" t="s">
        <v>74</v>
      </c>
      <c r="C166" s="171" t="s">
        <v>22</v>
      </c>
      <c r="D166" s="171">
        <v>2</v>
      </c>
      <c r="E166" s="172">
        <v>33652</v>
      </c>
      <c r="F166" s="171" t="s">
        <v>35</v>
      </c>
      <c r="G166" s="171" t="s">
        <v>28</v>
      </c>
      <c r="H166" s="172">
        <v>42631</v>
      </c>
      <c r="I166" s="169">
        <v>156</v>
      </c>
      <c r="J166" s="173">
        <f ca="1">DATEDIF(E166,$A$3,"y")</f>
        <v>28</v>
      </c>
      <c r="K166" s="173">
        <f ca="1">DATEDIF(H166,$A$3,"y")</f>
        <v>3</v>
      </c>
      <c r="L166" s="173">
        <v>2</v>
      </c>
      <c r="M166" s="174">
        <v>2227.0320000000002</v>
      </c>
      <c r="N166" s="190">
        <f t="shared" si="19"/>
        <v>0</v>
      </c>
      <c r="O166" s="175">
        <f t="shared" si="20"/>
        <v>0</v>
      </c>
      <c r="P166" s="174">
        <f t="shared" ca="1" si="14"/>
        <v>0</v>
      </c>
      <c r="Q166" s="175">
        <f t="shared" ca="1" si="15"/>
        <v>2227.0320000000002</v>
      </c>
      <c r="R166" s="176">
        <f t="shared" ca="1" si="16"/>
        <v>512.2173600000001</v>
      </c>
      <c r="S166" s="176">
        <f t="shared" ca="1" si="17"/>
        <v>2739.2493600000003</v>
      </c>
      <c r="T166" s="175">
        <f t="shared" ca="1" si="18"/>
        <v>1714.8146400000001</v>
      </c>
      <c r="U166" s="174"/>
      <c r="W166" s="22"/>
    </row>
    <row r="167" spans="1:23" x14ac:dyDescent="0.2">
      <c r="A167" s="221" t="s">
        <v>538</v>
      </c>
      <c r="B167" s="170" t="s">
        <v>61</v>
      </c>
      <c r="C167" s="171" t="s">
        <v>22</v>
      </c>
      <c r="D167" s="171">
        <v>2</v>
      </c>
      <c r="E167" s="172">
        <v>33476</v>
      </c>
      <c r="F167" s="171" t="s">
        <v>27</v>
      </c>
      <c r="G167" s="171" t="s">
        <v>28</v>
      </c>
      <c r="H167" s="172">
        <v>40648</v>
      </c>
      <c r="I167" s="169">
        <v>157</v>
      </c>
      <c r="J167" s="173">
        <f ca="1">DATEDIF(E167,$A$3,"y")</f>
        <v>28</v>
      </c>
      <c r="K167" s="173">
        <f ca="1">DATEDIF(H167,$A$3,"y")</f>
        <v>8</v>
      </c>
      <c r="L167" s="173">
        <v>3</v>
      </c>
      <c r="M167" s="174">
        <v>1629.768</v>
      </c>
      <c r="N167" s="190">
        <f t="shared" si="19"/>
        <v>0</v>
      </c>
      <c r="O167" s="175">
        <f t="shared" si="20"/>
        <v>228.16752000000002</v>
      </c>
      <c r="P167" s="174">
        <f t="shared" ca="1" si="14"/>
        <v>0</v>
      </c>
      <c r="Q167" s="175">
        <f t="shared" ca="1" si="15"/>
        <v>1857.93552</v>
      </c>
      <c r="R167" s="176">
        <f t="shared" ca="1" si="16"/>
        <v>427.32516960000004</v>
      </c>
      <c r="S167" s="176">
        <f t="shared" ca="1" si="17"/>
        <v>2285.2606896000002</v>
      </c>
      <c r="T167" s="175">
        <f t="shared" ca="1" si="18"/>
        <v>1430.6103504</v>
      </c>
      <c r="U167" s="174"/>
      <c r="W167" s="22"/>
    </row>
    <row r="168" spans="1:23" x14ac:dyDescent="0.2">
      <c r="A168" s="221" t="s">
        <v>335</v>
      </c>
      <c r="B168" s="170" t="s">
        <v>197</v>
      </c>
      <c r="C168" s="171" t="s">
        <v>24</v>
      </c>
      <c r="D168" s="171">
        <v>2</v>
      </c>
      <c r="E168" s="172">
        <v>24952</v>
      </c>
      <c r="F168" s="171" t="s">
        <v>190</v>
      </c>
      <c r="G168" s="171" t="s">
        <v>191</v>
      </c>
      <c r="H168" s="172">
        <v>34418</v>
      </c>
      <c r="I168" s="169">
        <v>158</v>
      </c>
      <c r="J168" s="173">
        <f ca="1">DATEDIF(E168,$A$3,"y")</f>
        <v>51</v>
      </c>
      <c r="K168" s="173">
        <f ca="1">DATEDIF(H168,$A$3,"y")</f>
        <v>26</v>
      </c>
      <c r="L168" s="173">
        <v>4</v>
      </c>
      <c r="M168" s="174">
        <v>3105.78</v>
      </c>
      <c r="N168" s="190">
        <f t="shared" si="19"/>
        <v>0</v>
      </c>
      <c r="O168" s="175">
        <f t="shared" si="20"/>
        <v>434.80920000000009</v>
      </c>
      <c r="P168" s="174">
        <f t="shared" ca="1" si="14"/>
        <v>621.15600000000006</v>
      </c>
      <c r="Q168" s="175">
        <f t="shared" ca="1" si="15"/>
        <v>4161.7452000000003</v>
      </c>
      <c r="R168" s="176">
        <f t="shared" ca="1" si="16"/>
        <v>957.20139600000016</v>
      </c>
      <c r="S168" s="176">
        <f t="shared" ca="1" si="17"/>
        <v>5118.9465960000007</v>
      </c>
      <c r="T168" s="175">
        <f t="shared" ca="1" si="18"/>
        <v>3204.5438039999999</v>
      </c>
      <c r="U168" s="174"/>
      <c r="W168" s="22"/>
    </row>
    <row r="169" spans="1:23" x14ac:dyDescent="0.2">
      <c r="A169" s="221" t="s">
        <v>336</v>
      </c>
      <c r="B169" s="170" t="s">
        <v>75</v>
      </c>
      <c r="C169" s="171" t="s">
        <v>22</v>
      </c>
      <c r="D169" s="171">
        <v>2</v>
      </c>
      <c r="E169" s="172">
        <v>25133</v>
      </c>
      <c r="F169" s="171" t="s">
        <v>27</v>
      </c>
      <c r="G169" s="171" t="s">
        <v>28</v>
      </c>
      <c r="H169" s="172">
        <v>37654</v>
      </c>
      <c r="I169" s="169">
        <v>159</v>
      </c>
      <c r="J169" s="173">
        <f ca="1">DATEDIF(E169,$A$3,"y")</f>
        <v>51</v>
      </c>
      <c r="K169" s="173">
        <f ca="1">DATEDIF(H169,$A$3,"y")</f>
        <v>17</v>
      </c>
      <c r="L169" s="173">
        <v>9</v>
      </c>
      <c r="M169" s="174">
        <v>1971.6</v>
      </c>
      <c r="N169" s="190">
        <f t="shared" si="19"/>
        <v>394.32</v>
      </c>
      <c r="O169" s="175">
        <f t="shared" si="20"/>
        <v>354.88799999999998</v>
      </c>
      <c r="P169" s="174">
        <f t="shared" ca="1" si="14"/>
        <v>394.32</v>
      </c>
      <c r="Q169" s="175">
        <f t="shared" ca="1" si="15"/>
        <v>3115.1280000000002</v>
      </c>
      <c r="R169" s="176">
        <f t="shared" ca="1" si="16"/>
        <v>716.47944000000007</v>
      </c>
      <c r="S169" s="176">
        <f t="shared" ca="1" si="17"/>
        <v>3831.6074400000002</v>
      </c>
      <c r="T169" s="175">
        <f t="shared" ca="1" si="18"/>
        <v>2398.6485600000001</v>
      </c>
      <c r="U169" s="174"/>
      <c r="W169" s="22"/>
    </row>
    <row r="170" spans="1:23" x14ac:dyDescent="0.2">
      <c r="A170" s="221" t="s">
        <v>539</v>
      </c>
      <c r="B170" s="170" t="s">
        <v>157</v>
      </c>
      <c r="C170" s="171" t="s">
        <v>22</v>
      </c>
      <c r="D170" s="171">
        <v>2</v>
      </c>
      <c r="E170" s="172">
        <v>32514</v>
      </c>
      <c r="F170" s="171" t="s">
        <v>30</v>
      </c>
      <c r="G170" s="171" t="s">
        <v>137</v>
      </c>
      <c r="H170" s="172">
        <v>41698</v>
      </c>
      <c r="I170" s="169">
        <v>160</v>
      </c>
      <c r="J170" s="173">
        <f ca="1">DATEDIF(E170,$A$3,"y")</f>
        <v>31</v>
      </c>
      <c r="K170" s="173">
        <f ca="1">DATEDIF(H170,$A$3,"y")</f>
        <v>6</v>
      </c>
      <c r="L170" s="173">
        <v>10</v>
      </c>
      <c r="M170" s="174">
        <v>3613.0679999999998</v>
      </c>
      <c r="N170" s="190">
        <f t="shared" si="19"/>
        <v>722.61360000000002</v>
      </c>
      <c r="O170" s="175">
        <f t="shared" si="20"/>
        <v>650.35223999999994</v>
      </c>
      <c r="P170" s="174">
        <f t="shared" ca="1" si="14"/>
        <v>0</v>
      </c>
      <c r="Q170" s="175">
        <f t="shared" ca="1" si="15"/>
        <v>4986.0338400000001</v>
      </c>
      <c r="R170" s="176">
        <f t="shared" ca="1" si="16"/>
        <v>1146.7877832000001</v>
      </c>
      <c r="S170" s="176">
        <f t="shared" ca="1" si="17"/>
        <v>6132.8216232000004</v>
      </c>
      <c r="T170" s="175">
        <f t="shared" ca="1" si="18"/>
        <v>3839.2460567999997</v>
      </c>
      <c r="U170" s="174"/>
      <c r="W170" s="22"/>
    </row>
    <row r="171" spans="1:23" x14ac:dyDescent="0.2">
      <c r="A171" s="221" t="s">
        <v>337</v>
      </c>
      <c r="B171" s="170" t="s">
        <v>159</v>
      </c>
      <c r="C171" s="171" t="s">
        <v>22</v>
      </c>
      <c r="D171" s="171">
        <v>1</v>
      </c>
      <c r="E171" s="172">
        <v>25072</v>
      </c>
      <c r="F171" s="171" t="s">
        <v>30</v>
      </c>
      <c r="G171" s="171" t="s">
        <v>137</v>
      </c>
      <c r="H171" s="172">
        <v>31120</v>
      </c>
      <c r="I171" s="169">
        <v>161</v>
      </c>
      <c r="J171" s="173">
        <f ca="1">DATEDIF(E171,$A$3,"y")</f>
        <v>51</v>
      </c>
      <c r="K171" s="173">
        <f ca="1">DATEDIF(H171,$A$3,"y")</f>
        <v>35</v>
      </c>
      <c r="L171" s="173">
        <v>10</v>
      </c>
      <c r="M171" s="174">
        <v>1444.62</v>
      </c>
      <c r="N171" s="190">
        <f t="shared" si="19"/>
        <v>288.92399999999998</v>
      </c>
      <c r="O171" s="175">
        <f t="shared" si="20"/>
        <v>260.03159999999997</v>
      </c>
      <c r="P171" s="174">
        <f t="shared" ca="1" si="14"/>
        <v>288.92399999999998</v>
      </c>
      <c r="Q171" s="175">
        <f t="shared" ca="1" si="15"/>
        <v>2282.4996000000001</v>
      </c>
      <c r="R171" s="176">
        <f t="shared" ca="1" si="16"/>
        <v>524.97490800000003</v>
      </c>
      <c r="S171" s="176">
        <f t="shared" ca="1" si="17"/>
        <v>2807.4745080000002</v>
      </c>
      <c r="T171" s="175">
        <f t="shared" ca="1" si="18"/>
        <v>1757.524692</v>
      </c>
      <c r="U171" s="174"/>
      <c r="W171" s="22"/>
    </row>
    <row r="172" spans="1:23" x14ac:dyDescent="0.2">
      <c r="A172" s="221" t="s">
        <v>540</v>
      </c>
      <c r="B172" s="170" t="s">
        <v>46</v>
      </c>
      <c r="C172" s="171" t="s">
        <v>22</v>
      </c>
      <c r="D172" s="171">
        <v>6</v>
      </c>
      <c r="E172" s="172">
        <v>26776</v>
      </c>
      <c r="F172" s="171" t="s">
        <v>27</v>
      </c>
      <c r="G172" s="171" t="s">
        <v>28</v>
      </c>
      <c r="H172" s="172">
        <v>35434</v>
      </c>
      <c r="I172" s="169">
        <v>162</v>
      </c>
      <c r="J172" s="173">
        <f ca="1">DATEDIF(E172,$A$3,"y")</f>
        <v>46</v>
      </c>
      <c r="K172" s="173">
        <f ca="1">DATEDIF(H172,$A$3,"y")</f>
        <v>23</v>
      </c>
      <c r="L172" s="173">
        <v>1</v>
      </c>
      <c r="M172" s="174">
        <v>2030.412</v>
      </c>
      <c r="N172" s="190">
        <f t="shared" si="19"/>
        <v>0</v>
      </c>
      <c r="O172" s="175">
        <f t="shared" si="20"/>
        <v>0</v>
      </c>
      <c r="P172" s="174">
        <f t="shared" ca="1" si="14"/>
        <v>0</v>
      </c>
      <c r="Q172" s="175">
        <f t="shared" ca="1" si="15"/>
        <v>2030.412</v>
      </c>
      <c r="R172" s="176">
        <f t="shared" ca="1" si="16"/>
        <v>466.99476000000004</v>
      </c>
      <c r="S172" s="176">
        <f t="shared" ca="1" si="17"/>
        <v>2497.4067599999998</v>
      </c>
      <c r="T172" s="175">
        <f t="shared" ca="1" si="18"/>
        <v>1563.41724</v>
      </c>
      <c r="U172" s="174"/>
      <c r="W172" s="22"/>
    </row>
    <row r="173" spans="1:23" x14ac:dyDescent="0.2">
      <c r="A173" s="221" t="s">
        <v>338</v>
      </c>
      <c r="B173" s="170" t="s">
        <v>70</v>
      </c>
      <c r="C173" s="171" t="s">
        <v>22</v>
      </c>
      <c r="D173" s="171">
        <v>3</v>
      </c>
      <c r="E173" s="172">
        <v>30945</v>
      </c>
      <c r="F173" s="171" t="s">
        <v>35</v>
      </c>
      <c r="G173" s="171" t="s">
        <v>28</v>
      </c>
      <c r="H173" s="172">
        <v>39131</v>
      </c>
      <c r="I173" s="169">
        <v>163</v>
      </c>
      <c r="J173" s="173">
        <f ca="1">DATEDIF(E173,$A$3,"y")</f>
        <v>35</v>
      </c>
      <c r="K173" s="173">
        <f ca="1">DATEDIF(H173,$A$3,"y")</f>
        <v>13</v>
      </c>
      <c r="L173" s="173">
        <v>1</v>
      </c>
      <c r="M173" s="174">
        <v>1473.2040000000002</v>
      </c>
      <c r="N173" s="190">
        <f t="shared" si="19"/>
        <v>0</v>
      </c>
      <c r="O173" s="175">
        <f t="shared" si="20"/>
        <v>0</v>
      </c>
      <c r="P173" s="174">
        <f t="shared" ca="1" si="14"/>
        <v>0</v>
      </c>
      <c r="Q173" s="175">
        <f t="shared" ca="1" si="15"/>
        <v>1473.2040000000002</v>
      </c>
      <c r="R173" s="176">
        <f t="shared" ca="1" si="16"/>
        <v>338.83692000000008</v>
      </c>
      <c r="S173" s="176">
        <f t="shared" ca="1" si="17"/>
        <v>1812.0409200000004</v>
      </c>
      <c r="T173" s="175">
        <f t="shared" ca="1" si="18"/>
        <v>1134.36708</v>
      </c>
      <c r="U173" s="174"/>
      <c r="W173" s="22"/>
    </row>
    <row r="174" spans="1:23" x14ac:dyDescent="0.2">
      <c r="A174" s="221" t="s">
        <v>339</v>
      </c>
      <c r="B174" s="170" t="s">
        <v>146</v>
      </c>
      <c r="C174" s="171" t="s">
        <v>22</v>
      </c>
      <c r="D174" s="171">
        <v>4</v>
      </c>
      <c r="E174" s="172">
        <v>25058</v>
      </c>
      <c r="F174" s="171" t="s">
        <v>20</v>
      </c>
      <c r="G174" s="171" t="s">
        <v>137</v>
      </c>
      <c r="H174" s="172">
        <v>33771</v>
      </c>
      <c r="I174" s="169">
        <v>164</v>
      </c>
      <c r="J174" s="173">
        <f ca="1">DATEDIF(E174,$A$3,"y")</f>
        <v>51</v>
      </c>
      <c r="K174" s="173">
        <f ca="1">DATEDIF(H174,$A$3,"y")</f>
        <v>27</v>
      </c>
      <c r="L174" s="173">
        <v>3</v>
      </c>
      <c r="M174" s="174">
        <v>2202.636</v>
      </c>
      <c r="N174" s="190">
        <f t="shared" si="19"/>
        <v>0</v>
      </c>
      <c r="O174" s="175">
        <f t="shared" si="20"/>
        <v>308.36904000000004</v>
      </c>
      <c r="P174" s="174">
        <f t="shared" ca="1" si="14"/>
        <v>440.52719999999999</v>
      </c>
      <c r="Q174" s="175">
        <f t="shared" ca="1" si="15"/>
        <v>2951.53224</v>
      </c>
      <c r="R174" s="176">
        <f t="shared" ca="1" si="16"/>
        <v>678.8524152</v>
      </c>
      <c r="S174" s="176">
        <f t="shared" ca="1" si="17"/>
        <v>3630.3846552</v>
      </c>
      <c r="T174" s="175">
        <f t="shared" ca="1" si="18"/>
        <v>2272.6798248</v>
      </c>
      <c r="U174" s="174"/>
      <c r="W174" s="22"/>
    </row>
    <row r="175" spans="1:23" x14ac:dyDescent="0.2">
      <c r="A175" s="221" t="s">
        <v>340</v>
      </c>
      <c r="B175" s="170" t="s">
        <v>39</v>
      </c>
      <c r="C175" s="171" t="s">
        <v>22</v>
      </c>
      <c r="D175" s="171">
        <v>4</v>
      </c>
      <c r="E175" s="172">
        <v>23491</v>
      </c>
      <c r="F175" s="171" t="s">
        <v>27</v>
      </c>
      <c r="G175" s="171" t="s">
        <v>28</v>
      </c>
      <c r="H175" s="172">
        <v>33811</v>
      </c>
      <c r="I175" s="169">
        <v>165</v>
      </c>
      <c r="J175" s="173">
        <f ca="1">DATEDIF(E175,$A$3,"y")</f>
        <v>55</v>
      </c>
      <c r="K175" s="173">
        <f ca="1">DATEDIF(H175,$A$3,"y")</f>
        <v>27</v>
      </c>
      <c r="L175" s="173">
        <v>10</v>
      </c>
      <c r="M175" s="174">
        <v>3813.1320000000001</v>
      </c>
      <c r="N175" s="190">
        <f t="shared" si="19"/>
        <v>762.6264000000001</v>
      </c>
      <c r="O175" s="175">
        <f t="shared" si="20"/>
        <v>686.36375999999996</v>
      </c>
      <c r="P175" s="174">
        <f t="shared" ca="1" si="14"/>
        <v>762.6264000000001</v>
      </c>
      <c r="Q175" s="175">
        <f t="shared" ca="1" si="15"/>
        <v>6024.7485600000009</v>
      </c>
      <c r="R175" s="176">
        <f t="shared" ca="1" si="16"/>
        <v>1385.6921688000002</v>
      </c>
      <c r="S175" s="176">
        <f t="shared" ca="1" si="17"/>
        <v>7410.4407288000011</v>
      </c>
      <c r="T175" s="175">
        <f t="shared" ca="1" si="18"/>
        <v>4639.0563912000007</v>
      </c>
      <c r="U175" s="174"/>
      <c r="W175" s="22"/>
    </row>
    <row r="176" spans="1:23" x14ac:dyDescent="0.2">
      <c r="A176" s="221" t="s">
        <v>541</v>
      </c>
      <c r="B176" s="170" t="s">
        <v>72</v>
      </c>
      <c r="C176" s="171" t="s">
        <v>22</v>
      </c>
      <c r="D176" s="171">
        <v>4</v>
      </c>
      <c r="E176" s="172">
        <v>30423</v>
      </c>
      <c r="F176" s="171" t="s">
        <v>30</v>
      </c>
      <c r="G176" s="171" t="s">
        <v>28</v>
      </c>
      <c r="H176" s="172">
        <v>41234</v>
      </c>
      <c r="I176" s="169">
        <v>166</v>
      </c>
      <c r="J176" s="173">
        <f ca="1">DATEDIF(E176,$A$3,"y")</f>
        <v>36</v>
      </c>
      <c r="K176" s="173">
        <f ca="1">DATEDIF(H176,$A$3,"y")</f>
        <v>7</v>
      </c>
      <c r="L176" s="173">
        <v>5</v>
      </c>
      <c r="M176" s="174">
        <v>2864.82</v>
      </c>
      <c r="N176" s="190">
        <f t="shared" si="19"/>
        <v>572.96400000000006</v>
      </c>
      <c r="O176" s="175">
        <f t="shared" si="20"/>
        <v>401.07480000000004</v>
      </c>
      <c r="P176" s="174">
        <f t="shared" ca="1" si="14"/>
        <v>0</v>
      </c>
      <c r="Q176" s="175">
        <f t="shared" ca="1" si="15"/>
        <v>3838.8588</v>
      </c>
      <c r="R176" s="176">
        <f t="shared" ca="1" si="16"/>
        <v>882.93752400000005</v>
      </c>
      <c r="S176" s="176">
        <f t="shared" ca="1" si="17"/>
        <v>4721.7963239999999</v>
      </c>
      <c r="T176" s="175">
        <f t="shared" ca="1" si="18"/>
        <v>2955.921276</v>
      </c>
      <c r="U176" s="174"/>
      <c r="W176" s="22"/>
    </row>
    <row r="177" spans="1:23" x14ac:dyDescent="0.2">
      <c r="A177" s="221" t="s">
        <v>542</v>
      </c>
      <c r="B177" s="170" t="s">
        <v>146</v>
      </c>
      <c r="C177" s="171" t="s">
        <v>22</v>
      </c>
      <c r="D177" s="171">
        <v>4</v>
      </c>
      <c r="E177" s="172">
        <v>23786</v>
      </c>
      <c r="F177" s="171" t="s">
        <v>20</v>
      </c>
      <c r="G177" s="171" t="s">
        <v>137</v>
      </c>
      <c r="H177" s="172">
        <v>33329</v>
      </c>
      <c r="I177" s="169">
        <v>167</v>
      </c>
      <c r="J177" s="173">
        <f ca="1">DATEDIF(E177,$A$3,"y")</f>
        <v>55</v>
      </c>
      <c r="K177" s="173">
        <f ca="1">DATEDIF(H177,$A$3,"y")</f>
        <v>29</v>
      </c>
      <c r="L177" s="173">
        <v>9</v>
      </c>
      <c r="M177" s="174">
        <v>3761.076</v>
      </c>
      <c r="N177" s="190">
        <f t="shared" si="19"/>
        <v>752.2152000000001</v>
      </c>
      <c r="O177" s="175">
        <f t="shared" si="20"/>
        <v>676.99367999999993</v>
      </c>
      <c r="P177" s="174">
        <f t="shared" ca="1" si="14"/>
        <v>752.2152000000001</v>
      </c>
      <c r="Q177" s="175">
        <f t="shared" ca="1" si="15"/>
        <v>5942.5000799999998</v>
      </c>
      <c r="R177" s="176">
        <f t="shared" ca="1" si="16"/>
        <v>1366.7750183999999</v>
      </c>
      <c r="S177" s="176">
        <f t="shared" ca="1" si="17"/>
        <v>7309.2750983999995</v>
      </c>
      <c r="T177" s="175">
        <f t="shared" ca="1" si="18"/>
        <v>4575.7250616000001</v>
      </c>
      <c r="U177" s="174"/>
      <c r="W177" s="22"/>
    </row>
    <row r="178" spans="1:23" x14ac:dyDescent="0.2">
      <c r="A178" s="221" t="s">
        <v>341</v>
      </c>
      <c r="B178" s="170" t="s">
        <v>41</v>
      </c>
      <c r="C178" s="171" t="s">
        <v>22</v>
      </c>
      <c r="D178" s="171">
        <v>4</v>
      </c>
      <c r="E178" s="172">
        <v>23632</v>
      </c>
      <c r="F178" s="171" t="s">
        <v>27</v>
      </c>
      <c r="G178" s="171" t="s">
        <v>28</v>
      </c>
      <c r="H178" s="172">
        <v>36246</v>
      </c>
      <c r="I178" s="169">
        <v>168</v>
      </c>
      <c r="J178" s="173">
        <f ca="1">DATEDIF(E178,$A$3,"y")</f>
        <v>55</v>
      </c>
      <c r="K178" s="173">
        <f ca="1">DATEDIF(H178,$A$3,"y")</f>
        <v>21</v>
      </c>
      <c r="L178" s="173">
        <v>1</v>
      </c>
      <c r="M178" s="174">
        <v>3705.3959999999997</v>
      </c>
      <c r="N178" s="190">
        <f t="shared" si="19"/>
        <v>0</v>
      </c>
      <c r="O178" s="175">
        <f t="shared" si="20"/>
        <v>0</v>
      </c>
      <c r="P178" s="174">
        <f t="shared" ca="1" si="14"/>
        <v>0</v>
      </c>
      <c r="Q178" s="175">
        <f t="shared" ca="1" si="15"/>
        <v>3705.3959999999997</v>
      </c>
      <c r="R178" s="176">
        <f t="shared" ca="1" si="16"/>
        <v>852.24108000000001</v>
      </c>
      <c r="S178" s="176">
        <f t="shared" ca="1" si="17"/>
        <v>4557.6370799999995</v>
      </c>
      <c r="T178" s="175">
        <f t="shared" ca="1" si="18"/>
        <v>2853.1549199999999</v>
      </c>
      <c r="U178" s="174"/>
      <c r="W178" s="22"/>
    </row>
    <row r="179" spans="1:23" x14ac:dyDescent="0.2">
      <c r="A179" s="221" t="s">
        <v>543</v>
      </c>
      <c r="B179" s="170" t="s">
        <v>76</v>
      </c>
      <c r="C179" s="171" t="s">
        <v>22</v>
      </c>
      <c r="D179" s="171">
        <v>0</v>
      </c>
      <c r="E179" s="172">
        <v>24165</v>
      </c>
      <c r="F179" s="171" t="s">
        <v>27</v>
      </c>
      <c r="G179" s="171" t="s">
        <v>28</v>
      </c>
      <c r="H179" s="172">
        <v>33149</v>
      </c>
      <c r="I179" s="169">
        <v>169</v>
      </c>
      <c r="J179" s="173">
        <f ca="1">DATEDIF(E179,$A$3,"y")</f>
        <v>54</v>
      </c>
      <c r="K179" s="173">
        <f ca="1">DATEDIF(H179,$A$3,"y")</f>
        <v>29</v>
      </c>
      <c r="L179" s="173">
        <v>8</v>
      </c>
      <c r="M179" s="174">
        <v>2839.692</v>
      </c>
      <c r="N179" s="190">
        <f t="shared" si="19"/>
        <v>567.9384</v>
      </c>
      <c r="O179" s="175">
        <f t="shared" si="20"/>
        <v>511.14455999999996</v>
      </c>
      <c r="P179" s="174">
        <f t="shared" ca="1" si="14"/>
        <v>567.9384</v>
      </c>
      <c r="Q179" s="175">
        <f t="shared" ca="1" si="15"/>
        <v>4486.7133599999997</v>
      </c>
      <c r="R179" s="176">
        <f t="shared" ca="1" si="16"/>
        <v>1031.9440728</v>
      </c>
      <c r="S179" s="176">
        <f t="shared" ca="1" si="17"/>
        <v>5518.6574327999997</v>
      </c>
      <c r="T179" s="175">
        <f t="shared" ca="1" si="18"/>
        <v>3454.7692871999998</v>
      </c>
      <c r="U179" s="174"/>
      <c r="W179" s="22"/>
    </row>
    <row r="180" spans="1:23" x14ac:dyDescent="0.2">
      <c r="A180" s="221" t="s">
        <v>544</v>
      </c>
      <c r="B180" s="170" t="s">
        <v>183</v>
      </c>
      <c r="C180" s="171" t="s">
        <v>24</v>
      </c>
      <c r="D180" s="171">
        <v>2</v>
      </c>
      <c r="E180" s="172">
        <v>26347</v>
      </c>
      <c r="F180" s="171" t="s">
        <v>73</v>
      </c>
      <c r="G180" s="171" t="s">
        <v>137</v>
      </c>
      <c r="H180" s="172">
        <v>41686</v>
      </c>
      <c r="I180" s="169">
        <v>170</v>
      </c>
      <c r="J180" s="173">
        <f ca="1">DATEDIF(E180,$A$3,"y")</f>
        <v>48</v>
      </c>
      <c r="K180" s="173">
        <f ca="1">DATEDIF(H180,$A$3,"y")</f>
        <v>6</v>
      </c>
      <c r="L180" s="173">
        <v>3</v>
      </c>
      <c r="M180" s="174">
        <v>1289.04</v>
      </c>
      <c r="N180" s="190">
        <f t="shared" si="19"/>
        <v>0</v>
      </c>
      <c r="O180" s="175">
        <f t="shared" si="20"/>
        <v>180.46560000000002</v>
      </c>
      <c r="P180" s="174">
        <f t="shared" ca="1" si="14"/>
        <v>0</v>
      </c>
      <c r="Q180" s="175">
        <f t="shared" ca="1" si="15"/>
        <v>1469.5056</v>
      </c>
      <c r="R180" s="176">
        <f t="shared" ca="1" si="16"/>
        <v>337.986288</v>
      </c>
      <c r="S180" s="176">
        <f t="shared" ca="1" si="17"/>
        <v>1807.491888</v>
      </c>
      <c r="T180" s="175">
        <f t="shared" ca="1" si="18"/>
        <v>1131.5193119999999</v>
      </c>
      <c r="U180" s="174"/>
      <c r="W180" s="22"/>
    </row>
    <row r="181" spans="1:23" x14ac:dyDescent="0.2">
      <c r="A181" s="221" t="s">
        <v>342</v>
      </c>
      <c r="B181" s="170" t="s">
        <v>77</v>
      </c>
      <c r="C181" s="171" t="s">
        <v>22</v>
      </c>
      <c r="D181" s="171">
        <v>5</v>
      </c>
      <c r="E181" s="172">
        <v>26281</v>
      </c>
      <c r="F181" s="171" t="s">
        <v>35</v>
      </c>
      <c r="G181" s="171" t="s">
        <v>28</v>
      </c>
      <c r="H181" s="172">
        <v>35867</v>
      </c>
      <c r="I181" s="169">
        <v>171</v>
      </c>
      <c r="J181" s="173">
        <f ca="1">DATEDIF(E181,$A$3,"y")</f>
        <v>48</v>
      </c>
      <c r="K181" s="173">
        <f ca="1">DATEDIF(H181,$A$3,"y")</f>
        <v>22</v>
      </c>
      <c r="L181" s="173">
        <v>4</v>
      </c>
      <c r="M181" s="174">
        <v>1392</v>
      </c>
      <c r="N181" s="190">
        <f t="shared" si="19"/>
        <v>0</v>
      </c>
      <c r="O181" s="175">
        <f t="shared" si="20"/>
        <v>194.88000000000002</v>
      </c>
      <c r="P181" s="174">
        <f t="shared" ca="1" si="14"/>
        <v>278.40000000000003</v>
      </c>
      <c r="Q181" s="175">
        <f t="shared" ca="1" si="15"/>
        <v>1865.2800000000002</v>
      </c>
      <c r="R181" s="176">
        <f t="shared" ca="1" si="16"/>
        <v>429.01440000000008</v>
      </c>
      <c r="S181" s="176">
        <f t="shared" ca="1" si="17"/>
        <v>2294.2944000000002</v>
      </c>
      <c r="T181" s="175">
        <f t="shared" ca="1" si="18"/>
        <v>1436.2656000000002</v>
      </c>
      <c r="U181" s="174"/>
      <c r="W181" s="22"/>
    </row>
    <row r="182" spans="1:23" x14ac:dyDescent="0.2">
      <c r="A182" s="221" t="s">
        <v>545</v>
      </c>
      <c r="B182" s="170" t="s">
        <v>98</v>
      </c>
      <c r="C182" s="171" t="s">
        <v>22</v>
      </c>
      <c r="D182" s="171">
        <v>3</v>
      </c>
      <c r="E182" s="172">
        <v>31850</v>
      </c>
      <c r="F182" s="171" t="s">
        <v>73</v>
      </c>
      <c r="G182" s="171" t="s">
        <v>137</v>
      </c>
      <c r="H182" s="172">
        <v>40771</v>
      </c>
      <c r="I182" s="169">
        <v>172</v>
      </c>
      <c r="J182" s="173">
        <f ca="1">DATEDIF(E182,$A$3,"y")</f>
        <v>33</v>
      </c>
      <c r="K182" s="173">
        <f ca="1">DATEDIF(H182,$A$3,"y")</f>
        <v>8</v>
      </c>
      <c r="L182" s="173">
        <v>5</v>
      </c>
      <c r="M182" s="174">
        <v>1900.5239999999999</v>
      </c>
      <c r="N182" s="190">
        <f t="shared" si="19"/>
        <v>380.10480000000001</v>
      </c>
      <c r="O182" s="175">
        <f t="shared" si="20"/>
        <v>266.07336000000004</v>
      </c>
      <c r="P182" s="174">
        <f t="shared" ca="1" si="14"/>
        <v>0</v>
      </c>
      <c r="Q182" s="175">
        <f t="shared" ca="1" si="15"/>
        <v>2546.7021599999998</v>
      </c>
      <c r="R182" s="176">
        <f t="shared" ca="1" si="16"/>
        <v>585.74149679999994</v>
      </c>
      <c r="S182" s="176">
        <f t="shared" ca="1" si="17"/>
        <v>3132.4436567999996</v>
      </c>
      <c r="T182" s="175">
        <f t="shared" ca="1" si="18"/>
        <v>1960.9606632</v>
      </c>
      <c r="U182" s="174"/>
      <c r="W182" s="22"/>
    </row>
    <row r="183" spans="1:23" x14ac:dyDescent="0.2">
      <c r="A183" s="221" t="s">
        <v>343</v>
      </c>
      <c r="B183" s="170" t="s">
        <v>47</v>
      </c>
      <c r="C183" s="171" t="s">
        <v>22</v>
      </c>
      <c r="D183" s="171">
        <v>3</v>
      </c>
      <c r="E183" s="172">
        <v>31779</v>
      </c>
      <c r="F183" s="171" t="s">
        <v>27</v>
      </c>
      <c r="G183" s="171" t="s">
        <v>28</v>
      </c>
      <c r="H183" s="172">
        <v>38813</v>
      </c>
      <c r="I183" s="169">
        <v>173</v>
      </c>
      <c r="J183" s="173">
        <f ca="1">DATEDIF(E183,$A$3,"y")</f>
        <v>33</v>
      </c>
      <c r="K183" s="173">
        <f ca="1">DATEDIF(H183,$A$3,"y")</f>
        <v>14</v>
      </c>
      <c r="L183" s="173">
        <v>2</v>
      </c>
      <c r="M183" s="174">
        <v>2550.9960000000001</v>
      </c>
      <c r="N183" s="190">
        <f t="shared" si="19"/>
        <v>0</v>
      </c>
      <c r="O183" s="175">
        <f t="shared" si="20"/>
        <v>0</v>
      </c>
      <c r="P183" s="174">
        <f t="shared" ca="1" si="14"/>
        <v>0</v>
      </c>
      <c r="Q183" s="175">
        <f t="shared" ca="1" si="15"/>
        <v>2550.9960000000001</v>
      </c>
      <c r="R183" s="176">
        <f t="shared" ca="1" si="16"/>
        <v>586.72908000000007</v>
      </c>
      <c r="S183" s="176">
        <f t="shared" ca="1" si="17"/>
        <v>3137.7250800000002</v>
      </c>
      <c r="T183" s="175">
        <f t="shared" ca="1" si="18"/>
        <v>1964.26692</v>
      </c>
      <c r="U183" s="174"/>
      <c r="W183" s="22"/>
    </row>
    <row r="184" spans="1:23" x14ac:dyDescent="0.2">
      <c r="A184" s="221" t="s">
        <v>344</v>
      </c>
      <c r="B184" s="170" t="s">
        <v>172</v>
      </c>
      <c r="C184" s="171" t="s">
        <v>24</v>
      </c>
      <c r="D184" s="171">
        <v>3</v>
      </c>
      <c r="E184" s="172">
        <v>31435</v>
      </c>
      <c r="F184" s="171" t="s">
        <v>149</v>
      </c>
      <c r="G184" s="171" t="s">
        <v>137</v>
      </c>
      <c r="H184" s="172">
        <v>39306</v>
      </c>
      <c r="I184" s="169">
        <v>174</v>
      </c>
      <c r="J184" s="173">
        <f ca="1">DATEDIF(E184,$A$3,"y")</f>
        <v>34</v>
      </c>
      <c r="K184" s="173">
        <f ca="1">DATEDIF(H184,$A$3,"y")</f>
        <v>12</v>
      </c>
      <c r="L184" s="173">
        <v>10</v>
      </c>
      <c r="M184" s="174">
        <v>3215.6759999999999</v>
      </c>
      <c r="N184" s="190">
        <f t="shared" si="19"/>
        <v>643.13520000000005</v>
      </c>
      <c r="O184" s="175">
        <f t="shared" si="20"/>
        <v>578.82168000000001</v>
      </c>
      <c r="P184" s="174">
        <f t="shared" ca="1" si="14"/>
        <v>0</v>
      </c>
      <c r="Q184" s="175">
        <f t="shared" ca="1" si="15"/>
        <v>4437.6328800000001</v>
      </c>
      <c r="R184" s="176">
        <f t="shared" ca="1" si="16"/>
        <v>1020.6555624000001</v>
      </c>
      <c r="S184" s="176">
        <f t="shared" ca="1" si="17"/>
        <v>5458.2884424000003</v>
      </c>
      <c r="T184" s="175">
        <f t="shared" ca="1" si="18"/>
        <v>3416.9773175999999</v>
      </c>
      <c r="U184" s="174"/>
      <c r="W184" s="22"/>
    </row>
    <row r="185" spans="1:23" x14ac:dyDescent="0.2">
      <c r="A185" s="221" t="s">
        <v>546</v>
      </c>
      <c r="B185" s="170" t="s">
        <v>42</v>
      </c>
      <c r="C185" s="171" t="s">
        <v>22</v>
      </c>
      <c r="D185" s="171">
        <v>1</v>
      </c>
      <c r="E185" s="172">
        <v>28535</v>
      </c>
      <c r="F185" s="171" t="s">
        <v>35</v>
      </c>
      <c r="G185" s="171" t="s">
        <v>28</v>
      </c>
      <c r="H185" s="172">
        <v>41524</v>
      </c>
      <c r="I185" s="169">
        <v>175</v>
      </c>
      <c r="J185" s="173">
        <f ca="1">DATEDIF(E185,$A$3,"y")</f>
        <v>42</v>
      </c>
      <c r="K185" s="173">
        <f ca="1">DATEDIF(H185,$A$3,"y")</f>
        <v>6</v>
      </c>
      <c r="L185" s="173">
        <v>1</v>
      </c>
      <c r="M185" s="174">
        <v>2876.3879999999999</v>
      </c>
      <c r="N185" s="190">
        <f t="shared" si="19"/>
        <v>0</v>
      </c>
      <c r="O185" s="175">
        <f t="shared" si="20"/>
        <v>0</v>
      </c>
      <c r="P185" s="174">
        <f t="shared" ca="1" si="14"/>
        <v>0</v>
      </c>
      <c r="Q185" s="175">
        <f t="shared" ca="1" si="15"/>
        <v>2876.3879999999999</v>
      </c>
      <c r="R185" s="176">
        <f t="shared" ca="1" si="16"/>
        <v>661.56924000000004</v>
      </c>
      <c r="S185" s="176">
        <f t="shared" ca="1" si="17"/>
        <v>3537.9572399999997</v>
      </c>
      <c r="T185" s="175">
        <f t="shared" ca="1" si="18"/>
        <v>2214.8187600000001</v>
      </c>
      <c r="U185" s="174"/>
      <c r="W185" s="22"/>
    </row>
    <row r="186" spans="1:23" x14ac:dyDescent="0.2">
      <c r="A186" s="221" t="s">
        <v>345</v>
      </c>
      <c r="B186" s="170" t="s">
        <v>180</v>
      </c>
      <c r="C186" s="171" t="s">
        <v>24</v>
      </c>
      <c r="D186" s="171">
        <v>2</v>
      </c>
      <c r="E186" s="172">
        <v>24320</v>
      </c>
      <c r="F186" s="171" t="s">
        <v>20</v>
      </c>
      <c r="G186" s="171" t="s">
        <v>137</v>
      </c>
      <c r="H186" s="172">
        <v>32273</v>
      </c>
      <c r="I186" s="169">
        <v>176</v>
      </c>
      <c r="J186" s="173">
        <f ca="1">DATEDIF(E186,$A$3,"y")</f>
        <v>53</v>
      </c>
      <c r="K186" s="173">
        <f ca="1">DATEDIF(H186,$A$3,"y")</f>
        <v>31</v>
      </c>
      <c r="L186" s="173">
        <v>9</v>
      </c>
      <c r="M186" s="174">
        <v>3176.52</v>
      </c>
      <c r="N186" s="190">
        <f t="shared" si="19"/>
        <v>635.30400000000009</v>
      </c>
      <c r="O186" s="175">
        <f t="shared" si="20"/>
        <v>571.77359999999999</v>
      </c>
      <c r="P186" s="174">
        <f t="shared" ca="1" si="14"/>
        <v>635.30400000000009</v>
      </c>
      <c r="Q186" s="175">
        <f t="shared" ca="1" si="15"/>
        <v>5018.9016000000001</v>
      </c>
      <c r="R186" s="176">
        <f t="shared" ca="1" si="16"/>
        <v>1154.3473680000002</v>
      </c>
      <c r="S186" s="176">
        <f t="shared" ca="1" si="17"/>
        <v>6173.2489679999999</v>
      </c>
      <c r="T186" s="175">
        <f t="shared" ca="1" si="18"/>
        <v>3864.554232</v>
      </c>
      <c r="U186" s="174"/>
      <c r="W186" s="22"/>
    </row>
    <row r="187" spans="1:23" x14ac:dyDescent="0.2">
      <c r="A187" s="221" t="s">
        <v>547</v>
      </c>
      <c r="B187" s="170" t="s">
        <v>67</v>
      </c>
      <c r="C187" s="171" t="s">
        <v>24</v>
      </c>
      <c r="D187" s="171">
        <v>2</v>
      </c>
      <c r="E187" s="172">
        <v>33130</v>
      </c>
      <c r="F187" s="171" t="s">
        <v>33</v>
      </c>
      <c r="G187" s="171" t="s">
        <v>28</v>
      </c>
      <c r="H187" s="172">
        <v>42299</v>
      </c>
      <c r="I187" s="169">
        <v>177</v>
      </c>
      <c r="J187" s="173">
        <f ca="1">DATEDIF(E187,$A$3,"y")</f>
        <v>29</v>
      </c>
      <c r="K187" s="173">
        <f ca="1">DATEDIF(H187,$A$3,"y")</f>
        <v>4</v>
      </c>
      <c r="L187" s="173">
        <v>9</v>
      </c>
      <c r="M187" s="174">
        <v>1999.7040000000002</v>
      </c>
      <c r="N187" s="190">
        <f t="shared" si="19"/>
        <v>399.94080000000008</v>
      </c>
      <c r="O187" s="175">
        <f t="shared" si="20"/>
        <v>359.94672000000003</v>
      </c>
      <c r="P187" s="174">
        <f t="shared" ca="1" si="14"/>
        <v>0</v>
      </c>
      <c r="Q187" s="175">
        <f t="shared" ca="1" si="15"/>
        <v>2759.5915199999999</v>
      </c>
      <c r="R187" s="176">
        <f t="shared" ca="1" si="16"/>
        <v>634.70604960000003</v>
      </c>
      <c r="S187" s="176">
        <f t="shared" ca="1" si="17"/>
        <v>3394.2975695999999</v>
      </c>
      <c r="T187" s="175">
        <f t="shared" ca="1" si="18"/>
        <v>2124.8854704</v>
      </c>
      <c r="U187" s="174"/>
      <c r="W187" s="22"/>
    </row>
    <row r="188" spans="1:23" x14ac:dyDescent="0.2">
      <c r="A188" s="221" t="s">
        <v>346</v>
      </c>
      <c r="B188" s="170" t="s">
        <v>78</v>
      </c>
      <c r="C188" s="171" t="s">
        <v>22</v>
      </c>
      <c r="D188" s="171">
        <v>2</v>
      </c>
      <c r="E188" s="172">
        <v>26254</v>
      </c>
      <c r="F188" s="171" t="s">
        <v>27</v>
      </c>
      <c r="G188" s="171" t="s">
        <v>28</v>
      </c>
      <c r="H188" s="172">
        <v>35901</v>
      </c>
      <c r="I188" s="169">
        <v>178</v>
      </c>
      <c r="J188" s="173">
        <f ca="1">DATEDIF(E188,$A$3,"y")</f>
        <v>48</v>
      </c>
      <c r="K188" s="173">
        <f ca="1">DATEDIF(H188,$A$3,"y")</f>
        <v>21</v>
      </c>
      <c r="L188" s="173">
        <v>6</v>
      </c>
      <c r="M188" s="174">
        <v>3118.2240000000002</v>
      </c>
      <c r="N188" s="190">
        <f t="shared" si="19"/>
        <v>623.64480000000003</v>
      </c>
      <c r="O188" s="175">
        <f t="shared" si="20"/>
        <v>436.55136000000005</v>
      </c>
      <c r="P188" s="174">
        <f t="shared" ca="1" si="14"/>
        <v>623.64480000000003</v>
      </c>
      <c r="Q188" s="175">
        <f t="shared" ca="1" si="15"/>
        <v>4802.0649600000006</v>
      </c>
      <c r="R188" s="176">
        <f t="shared" ca="1" si="16"/>
        <v>1104.4749408000002</v>
      </c>
      <c r="S188" s="176">
        <f t="shared" ca="1" si="17"/>
        <v>5906.5399008000004</v>
      </c>
      <c r="T188" s="175">
        <f t="shared" ca="1" si="18"/>
        <v>3697.5900192000004</v>
      </c>
      <c r="U188" s="174"/>
      <c r="W188" s="22"/>
    </row>
    <row r="189" spans="1:23" x14ac:dyDescent="0.2">
      <c r="A189" s="221" t="s">
        <v>347</v>
      </c>
      <c r="B189" s="170" t="s">
        <v>184</v>
      </c>
      <c r="C189" s="171" t="s">
        <v>24</v>
      </c>
      <c r="D189" s="171">
        <v>2</v>
      </c>
      <c r="E189" s="172">
        <v>33024</v>
      </c>
      <c r="F189" s="171" t="s">
        <v>20</v>
      </c>
      <c r="G189" s="171" t="s">
        <v>137</v>
      </c>
      <c r="H189" s="172">
        <v>39562</v>
      </c>
      <c r="I189" s="169">
        <v>179</v>
      </c>
      <c r="J189" s="173">
        <f ca="1">DATEDIF(E189,$A$3,"y")</f>
        <v>29</v>
      </c>
      <c r="K189" s="173">
        <f ca="1">DATEDIF(H189,$A$3,"y")</f>
        <v>11</v>
      </c>
      <c r="L189" s="173">
        <v>9</v>
      </c>
      <c r="M189" s="174">
        <v>2011.0920000000001</v>
      </c>
      <c r="N189" s="190">
        <f t="shared" si="19"/>
        <v>402.21840000000003</v>
      </c>
      <c r="O189" s="175">
        <f t="shared" si="20"/>
        <v>361.99655999999999</v>
      </c>
      <c r="P189" s="174">
        <f t="shared" ca="1" si="14"/>
        <v>0</v>
      </c>
      <c r="Q189" s="175">
        <f t="shared" ca="1" si="15"/>
        <v>2775.3069600000003</v>
      </c>
      <c r="R189" s="176">
        <f t="shared" ca="1" si="16"/>
        <v>638.32060080000008</v>
      </c>
      <c r="S189" s="176">
        <f t="shared" ca="1" si="17"/>
        <v>3413.6275608000005</v>
      </c>
      <c r="T189" s="175">
        <f t="shared" ca="1" si="18"/>
        <v>2136.9863592000002</v>
      </c>
      <c r="U189" s="174"/>
      <c r="W189" s="22"/>
    </row>
    <row r="190" spans="1:23" x14ac:dyDescent="0.2">
      <c r="A190" s="221" t="s">
        <v>548</v>
      </c>
      <c r="B190" s="170" t="s">
        <v>160</v>
      </c>
      <c r="C190" s="171" t="s">
        <v>22</v>
      </c>
      <c r="D190" s="171">
        <v>2</v>
      </c>
      <c r="E190" s="172">
        <v>24960</v>
      </c>
      <c r="F190" s="171" t="s">
        <v>73</v>
      </c>
      <c r="G190" s="171" t="s">
        <v>137</v>
      </c>
      <c r="H190" s="172">
        <v>34964</v>
      </c>
      <c r="I190" s="169">
        <v>180</v>
      </c>
      <c r="J190" s="173">
        <f ca="1">DATEDIF(E190,$A$3,"y")</f>
        <v>51</v>
      </c>
      <c r="K190" s="173">
        <f ca="1">DATEDIF(H190,$A$3,"y")</f>
        <v>24</v>
      </c>
      <c r="L190" s="173">
        <v>9</v>
      </c>
      <c r="M190" s="174">
        <v>3486.4320000000002</v>
      </c>
      <c r="N190" s="190">
        <f t="shared" si="19"/>
        <v>697.28640000000007</v>
      </c>
      <c r="O190" s="175">
        <f t="shared" si="20"/>
        <v>627.55776000000003</v>
      </c>
      <c r="P190" s="174">
        <f t="shared" ca="1" si="14"/>
        <v>697.28640000000007</v>
      </c>
      <c r="Q190" s="175">
        <f t="shared" ca="1" si="15"/>
        <v>5508.5625600000003</v>
      </c>
      <c r="R190" s="176">
        <f t="shared" ca="1" si="16"/>
        <v>1266.9693888000002</v>
      </c>
      <c r="S190" s="176">
        <f t="shared" ca="1" si="17"/>
        <v>6775.5319488000005</v>
      </c>
      <c r="T190" s="175">
        <f t="shared" ca="1" si="18"/>
        <v>4241.5931712000001</v>
      </c>
      <c r="U190" s="174"/>
      <c r="W190" s="22"/>
    </row>
    <row r="191" spans="1:23" x14ac:dyDescent="0.2">
      <c r="A191" s="221" t="s">
        <v>549</v>
      </c>
      <c r="B191" s="170" t="s">
        <v>123</v>
      </c>
      <c r="C191" s="171" t="s">
        <v>24</v>
      </c>
      <c r="D191" s="171">
        <v>3</v>
      </c>
      <c r="E191" s="172">
        <v>31044</v>
      </c>
      <c r="F191" s="171" t="s">
        <v>33</v>
      </c>
      <c r="G191" s="171" t="s">
        <v>28</v>
      </c>
      <c r="H191" s="172">
        <v>42192</v>
      </c>
      <c r="I191" s="169">
        <v>181</v>
      </c>
      <c r="J191" s="173">
        <f ca="1">DATEDIF(E191,$A$3,"y")</f>
        <v>35</v>
      </c>
      <c r="K191" s="173">
        <f ca="1">DATEDIF(H191,$A$3,"y")</f>
        <v>4</v>
      </c>
      <c r="L191" s="173">
        <v>3</v>
      </c>
      <c r="M191" s="174">
        <v>2530.8959999999997</v>
      </c>
      <c r="N191" s="190">
        <f t="shared" si="19"/>
        <v>0</v>
      </c>
      <c r="O191" s="175">
        <f t="shared" si="20"/>
        <v>354.32544000000001</v>
      </c>
      <c r="P191" s="174">
        <f t="shared" ca="1" si="14"/>
        <v>0</v>
      </c>
      <c r="Q191" s="175">
        <f t="shared" ca="1" si="15"/>
        <v>2885.2214399999998</v>
      </c>
      <c r="R191" s="176">
        <f t="shared" ca="1" si="16"/>
        <v>663.60093119999999</v>
      </c>
      <c r="S191" s="176">
        <f t="shared" ca="1" si="17"/>
        <v>3548.8223711999999</v>
      </c>
      <c r="T191" s="175">
        <f t="shared" ca="1" si="18"/>
        <v>2221.6205087999997</v>
      </c>
      <c r="U191" s="174"/>
      <c r="W191" s="22"/>
    </row>
    <row r="192" spans="1:23" x14ac:dyDescent="0.2">
      <c r="A192" s="221" t="s">
        <v>348</v>
      </c>
      <c r="B192" s="170" t="s">
        <v>46</v>
      </c>
      <c r="C192" s="171" t="s">
        <v>22</v>
      </c>
      <c r="D192" s="171">
        <v>5</v>
      </c>
      <c r="E192" s="172">
        <v>25278</v>
      </c>
      <c r="F192" s="171" t="s">
        <v>27</v>
      </c>
      <c r="G192" s="171" t="s">
        <v>28</v>
      </c>
      <c r="H192" s="172">
        <v>36405</v>
      </c>
      <c r="I192" s="169">
        <v>182</v>
      </c>
      <c r="J192" s="173">
        <f ca="1">DATEDIF(E192,$A$3,"y")</f>
        <v>51</v>
      </c>
      <c r="K192" s="173">
        <f ca="1">DATEDIF(H192,$A$3,"y")</f>
        <v>20</v>
      </c>
      <c r="L192" s="173">
        <v>10</v>
      </c>
      <c r="M192" s="174">
        <v>1618.248</v>
      </c>
      <c r="N192" s="190">
        <f t="shared" si="19"/>
        <v>323.64960000000002</v>
      </c>
      <c r="O192" s="175">
        <f t="shared" si="20"/>
        <v>291.28464000000002</v>
      </c>
      <c r="P192" s="174">
        <f t="shared" ca="1" si="14"/>
        <v>323.64960000000002</v>
      </c>
      <c r="Q192" s="175">
        <f t="shared" ca="1" si="15"/>
        <v>2556.8318400000003</v>
      </c>
      <c r="R192" s="176">
        <f t="shared" ca="1" si="16"/>
        <v>588.07132320000005</v>
      </c>
      <c r="S192" s="176">
        <f t="shared" ca="1" si="17"/>
        <v>3144.9031632000006</v>
      </c>
      <c r="T192" s="175">
        <f t="shared" ca="1" si="18"/>
        <v>1968.7605168000002</v>
      </c>
      <c r="U192" s="174"/>
      <c r="W192" s="22"/>
    </row>
    <row r="193" spans="1:23" x14ac:dyDescent="0.2">
      <c r="A193" s="221" t="s">
        <v>349</v>
      </c>
      <c r="B193" s="170" t="s">
        <v>79</v>
      </c>
      <c r="C193" s="171" t="s">
        <v>22</v>
      </c>
      <c r="D193" s="171">
        <v>0</v>
      </c>
      <c r="E193" s="172">
        <v>23910</v>
      </c>
      <c r="F193" s="171" t="s">
        <v>35</v>
      </c>
      <c r="G193" s="171" t="s">
        <v>28</v>
      </c>
      <c r="H193" s="172">
        <v>35406</v>
      </c>
      <c r="I193" s="169">
        <v>183</v>
      </c>
      <c r="J193" s="173">
        <f ca="1">DATEDIF(E193,$A$3,"y")</f>
        <v>54</v>
      </c>
      <c r="K193" s="173">
        <f ca="1">DATEDIF(H193,$A$3,"y")</f>
        <v>23</v>
      </c>
      <c r="L193" s="173">
        <v>8</v>
      </c>
      <c r="M193" s="174">
        <v>3352.944</v>
      </c>
      <c r="N193" s="190">
        <f t="shared" si="19"/>
        <v>670.58879999999999</v>
      </c>
      <c r="O193" s="175">
        <f t="shared" si="20"/>
        <v>603.52991999999995</v>
      </c>
      <c r="P193" s="174">
        <f t="shared" ca="1" si="14"/>
        <v>670.58879999999999</v>
      </c>
      <c r="Q193" s="175">
        <f t="shared" ca="1" si="15"/>
        <v>5297.6515199999994</v>
      </c>
      <c r="R193" s="176">
        <f t="shared" ca="1" si="16"/>
        <v>1218.4598495999999</v>
      </c>
      <c r="S193" s="176">
        <f t="shared" ca="1" si="17"/>
        <v>6516.1113695999993</v>
      </c>
      <c r="T193" s="175">
        <f t="shared" ca="1" si="18"/>
        <v>4079.1916703999996</v>
      </c>
      <c r="U193" s="174"/>
      <c r="W193" s="22"/>
    </row>
    <row r="194" spans="1:23" x14ac:dyDescent="0.2">
      <c r="A194" s="221" t="s">
        <v>349</v>
      </c>
      <c r="B194" s="170" t="s">
        <v>124</v>
      </c>
      <c r="C194" s="171" t="s">
        <v>24</v>
      </c>
      <c r="D194" s="171">
        <v>4</v>
      </c>
      <c r="E194" s="172">
        <v>26403</v>
      </c>
      <c r="F194" s="171" t="s">
        <v>35</v>
      </c>
      <c r="G194" s="171" t="s">
        <v>28</v>
      </c>
      <c r="H194" s="172">
        <v>39378</v>
      </c>
      <c r="I194" s="169">
        <v>184</v>
      </c>
      <c r="J194" s="173">
        <f ca="1">DATEDIF(E194,$A$3,"y")</f>
        <v>47</v>
      </c>
      <c r="K194" s="173">
        <f ca="1">DATEDIF(H194,$A$3,"y")</f>
        <v>12</v>
      </c>
      <c r="L194" s="173">
        <v>9</v>
      </c>
      <c r="M194" s="174">
        <v>2997.8519999999999</v>
      </c>
      <c r="N194" s="190">
        <f t="shared" si="19"/>
        <v>599.57039999999995</v>
      </c>
      <c r="O194" s="175">
        <f t="shared" si="20"/>
        <v>539.61335999999994</v>
      </c>
      <c r="P194" s="174">
        <f t="shared" ca="1" si="14"/>
        <v>0</v>
      </c>
      <c r="Q194" s="175">
        <f t="shared" ca="1" si="15"/>
        <v>4137.0357599999998</v>
      </c>
      <c r="R194" s="176">
        <f t="shared" ca="1" si="16"/>
        <v>951.51822479999998</v>
      </c>
      <c r="S194" s="176">
        <f t="shared" ca="1" si="17"/>
        <v>5088.5539847999999</v>
      </c>
      <c r="T194" s="175">
        <f t="shared" ca="1" si="18"/>
        <v>3185.5175351999997</v>
      </c>
      <c r="U194" s="174"/>
      <c r="W194" s="22"/>
    </row>
    <row r="195" spans="1:23" x14ac:dyDescent="0.2">
      <c r="A195" s="221" t="s">
        <v>350</v>
      </c>
      <c r="B195" s="170" t="s">
        <v>161</v>
      </c>
      <c r="C195" s="171" t="s">
        <v>22</v>
      </c>
      <c r="D195" s="171">
        <v>6</v>
      </c>
      <c r="E195" s="172">
        <v>25025</v>
      </c>
      <c r="F195" s="171" t="s">
        <v>73</v>
      </c>
      <c r="G195" s="171" t="s">
        <v>137</v>
      </c>
      <c r="H195" s="172">
        <v>31429</v>
      </c>
      <c r="I195" s="169">
        <v>185</v>
      </c>
      <c r="J195" s="173">
        <f ca="1">DATEDIF(E195,$A$3,"y")</f>
        <v>51</v>
      </c>
      <c r="K195" s="173">
        <f ca="1">DATEDIF(H195,$A$3,"y")</f>
        <v>34</v>
      </c>
      <c r="L195" s="173">
        <v>10</v>
      </c>
      <c r="M195" s="174">
        <v>3694.6559999999999</v>
      </c>
      <c r="N195" s="190">
        <f t="shared" si="19"/>
        <v>738.93119999999999</v>
      </c>
      <c r="O195" s="175">
        <f t="shared" si="20"/>
        <v>665.03807999999992</v>
      </c>
      <c r="P195" s="174">
        <f t="shared" ca="1" si="14"/>
        <v>738.93119999999999</v>
      </c>
      <c r="Q195" s="175">
        <f t="shared" ca="1" si="15"/>
        <v>5837.5564800000002</v>
      </c>
      <c r="R195" s="176">
        <f t="shared" ca="1" si="16"/>
        <v>1342.6379904</v>
      </c>
      <c r="S195" s="176">
        <f t="shared" ca="1" si="17"/>
        <v>7180.1944703999998</v>
      </c>
      <c r="T195" s="175">
        <f t="shared" ca="1" si="18"/>
        <v>4494.9184896000006</v>
      </c>
      <c r="U195" s="174"/>
      <c r="W195" s="22"/>
    </row>
    <row r="196" spans="1:23" x14ac:dyDescent="0.2">
      <c r="A196" s="221" t="s">
        <v>351</v>
      </c>
      <c r="B196" s="170" t="s">
        <v>119</v>
      </c>
      <c r="C196" s="171" t="s">
        <v>24</v>
      </c>
      <c r="D196" s="171">
        <v>6</v>
      </c>
      <c r="E196" s="172">
        <v>25031</v>
      </c>
      <c r="F196" s="171" t="s">
        <v>35</v>
      </c>
      <c r="G196" s="171" t="s">
        <v>28</v>
      </c>
      <c r="H196" s="172">
        <v>38038</v>
      </c>
      <c r="I196" s="169">
        <v>186</v>
      </c>
      <c r="J196" s="173">
        <f ca="1">DATEDIF(E196,$A$3,"y")</f>
        <v>51</v>
      </c>
      <c r="K196" s="173">
        <f ca="1">DATEDIF(H196,$A$3,"y")</f>
        <v>16</v>
      </c>
      <c r="L196" s="173">
        <v>2</v>
      </c>
      <c r="M196" s="174">
        <v>1298.0160000000001</v>
      </c>
      <c r="N196" s="190">
        <f t="shared" si="19"/>
        <v>0</v>
      </c>
      <c r="O196" s="175">
        <f t="shared" si="20"/>
        <v>0</v>
      </c>
      <c r="P196" s="174">
        <f t="shared" ca="1" si="14"/>
        <v>0</v>
      </c>
      <c r="Q196" s="175">
        <f t="shared" ca="1" si="15"/>
        <v>1298.0160000000001</v>
      </c>
      <c r="R196" s="176">
        <f t="shared" ca="1" si="16"/>
        <v>298.54368000000005</v>
      </c>
      <c r="S196" s="176">
        <f t="shared" ca="1" si="17"/>
        <v>1596.5596800000001</v>
      </c>
      <c r="T196" s="175">
        <f t="shared" ca="1" si="18"/>
        <v>999.47232000000008</v>
      </c>
      <c r="U196" s="174"/>
      <c r="W196" s="22"/>
    </row>
    <row r="197" spans="1:23" x14ac:dyDescent="0.2">
      <c r="A197" s="221" t="s">
        <v>550</v>
      </c>
      <c r="B197" s="170" t="s">
        <v>123</v>
      </c>
      <c r="C197" s="171" t="s">
        <v>24</v>
      </c>
      <c r="D197" s="171">
        <v>4</v>
      </c>
      <c r="E197" s="172">
        <v>30213</v>
      </c>
      <c r="F197" s="171" t="s">
        <v>33</v>
      </c>
      <c r="G197" s="171" t="s">
        <v>28</v>
      </c>
      <c r="H197" s="172">
        <v>40311</v>
      </c>
      <c r="I197" s="169">
        <v>187</v>
      </c>
      <c r="J197" s="173">
        <f ca="1">DATEDIF(E197,$A$3,"y")</f>
        <v>37</v>
      </c>
      <c r="K197" s="173">
        <f ca="1">DATEDIF(H197,$A$3,"y")</f>
        <v>9</v>
      </c>
      <c r="L197" s="173">
        <v>1</v>
      </c>
      <c r="M197" s="174">
        <v>2364.864</v>
      </c>
      <c r="N197" s="190">
        <f t="shared" si="19"/>
        <v>0</v>
      </c>
      <c r="O197" s="175">
        <f t="shared" si="20"/>
        <v>0</v>
      </c>
      <c r="P197" s="174">
        <f t="shared" ca="1" si="14"/>
        <v>0</v>
      </c>
      <c r="Q197" s="175">
        <f t="shared" ca="1" si="15"/>
        <v>2364.864</v>
      </c>
      <c r="R197" s="176">
        <f t="shared" ca="1" si="16"/>
        <v>543.91872000000001</v>
      </c>
      <c r="S197" s="176">
        <f t="shared" ca="1" si="17"/>
        <v>2908.7827200000002</v>
      </c>
      <c r="T197" s="175">
        <f t="shared" ca="1" si="18"/>
        <v>1820.9452799999999</v>
      </c>
      <c r="U197" s="174"/>
      <c r="W197" s="22"/>
    </row>
    <row r="198" spans="1:23" x14ac:dyDescent="0.2">
      <c r="A198" s="221" t="s">
        <v>352</v>
      </c>
      <c r="B198" s="170" t="s">
        <v>80</v>
      </c>
      <c r="C198" s="171" t="s">
        <v>22</v>
      </c>
      <c r="D198" s="171">
        <v>4</v>
      </c>
      <c r="E198" s="172">
        <v>29230</v>
      </c>
      <c r="F198" s="171" t="s">
        <v>81</v>
      </c>
      <c r="G198" s="171" t="s">
        <v>28</v>
      </c>
      <c r="H198" s="172">
        <v>36350</v>
      </c>
      <c r="I198" s="169">
        <v>188</v>
      </c>
      <c r="J198" s="173">
        <f ca="1">DATEDIF(E198,$A$3,"y")</f>
        <v>40</v>
      </c>
      <c r="K198" s="173">
        <f ca="1">DATEDIF(H198,$A$3,"y")</f>
        <v>20</v>
      </c>
      <c r="L198" s="173">
        <v>4</v>
      </c>
      <c r="M198" s="174">
        <v>3613.9560000000001</v>
      </c>
      <c r="N198" s="190">
        <f t="shared" si="19"/>
        <v>0</v>
      </c>
      <c r="O198" s="175">
        <f t="shared" si="20"/>
        <v>505.95384000000007</v>
      </c>
      <c r="P198" s="174">
        <f t="shared" ca="1" si="14"/>
        <v>722.79120000000012</v>
      </c>
      <c r="Q198" s="175">
        <f t="shared" ca="1" si="15"/>
        <v>4842.7010399999999</v>
      </c>
      <c r="R198" s="176">
        <f t="shared" ca="1" si="16"/>
        <v>1113.8212392</v>
      </c>
      <c r="S198" s="176">
        <f t="shared" ca="1" si="17"/>
        <v>5956.5222792000004</v>
      </c>
      <c r="T198" s="175">
        <f t="shared" ca="1" si="18"/>
        <v>3728.8798007999999</v>
      </c>
      <c r="U198" s="174"/>
      <c r="W198" s="22"/>
    </row>
    <row r="199" spans="1:23" x14ac:dyDescent="0.2">
      <c r="A199" s="221" t="s">
        <v>353</v>
      </c>
      <c r="B199" s="170" t="s">
        <v>125</v>
      </c>
      <c r="C199" s="171" t="s">
        <v>24</v>
      </c>
      <c r="D199" s="171">
        <v>2</v>
      </c>
      <c r="E199" s="172">
        <v>33822</v>
      </c>
      <c r="F199" s="171" t="s">
        <v>33</v>
      </c>
      <c r="G199" s="171" t="s">
        <v>28</v>
      </c>
      <c r="H199" s="172">
        <v>42338</v>
      </c>
      <c r="I199" s="169">
        <v>189</v>
      </c>
      <c r="J199" s="173">
        <f ca="1">DATEDIF(E199,$A$3,"y")</f>
        <v>27</v>
      </c>
      <c r="K199" s="173">
        <f ca="1">DATEDIF(H199,$A$3,"y")</f>
        <v>4</v>
      </c>
      <c r="L199" s="173">
        <v>1</v>
      </c>
      <c r="M199" s="174">
        <v>1250.9639999999999</v>
      </c>
      <c r="N199" s="190">
        <f t="shared" si="19"/>
        <v>0</v>
      </c>
      <c r="O199" s="175">
        <f t="shared" si="20"/>
        <v>0</v>
      </c>
      <c r="P199" s="174">
        <f t="shared" ca="1" si="14"/>
        <v>0</v>
      </c>
      <c r="Q199" s="175">
        <f t="shared" ca="1" si="15"/>
        <v>1250.9639999999999</v>
      </c>
      <c r="R199" s="176">
        <f t="shared" ca="1" si="16"/>
        <v>287.72172</v>
      </c>
      <c r="S199" s="176">
        <f t="shared" ca="1" si="17"/>
        <v>1538.6857199999999</v>
      </c>
      <c r="T199" s="175">
        <f t="shared" ca="1" si="18"/>
        <v>963.24227999999994</v>
      </c>
      <c r="U199" s="174"/>
      <c r="W199" s="22"/>
    </row>
    <row r="200" spans="1:23" x14ac:dyDescent="0.2">
      <c r="A200" s="221" t="s">
        <v>353</v>
      </c>
      <c r="B200" s="170" t="s">
        <v>126</v>
      </c>
      <c r="C200" s="171" t="s">
        <v>24</v>
      </c>
      <c r="D200" s="171">
        <v>4</v>
      </c>
      <c r="E200" s="172">
        <v>35987</v>
      </c>
      <c r="F200" s="171" t="s">
        <v>27</v>
      </c>
      <c r="G200" s="171" t="s">
        <v>28</v>
      </c>
      <c r="H200" s="172">
        <v>43218</v>
      </c>
      <c r="I200" s="169">
        <v>190</v>
      </c>
      <c r="J200" s="173">
        <f ca="1">DATEDIF(E200,$A$3,"y")</f>
        <v>21</v>
      </c>
      <c r="K200" s="173">
        <f ca="1">DATEDIF(H200,$A$3,"y")</f>
        <v>1</v>
      </c>
      <c r="L200" s="173">
        <v>1</v>
      </c>
      <c r="M200" s="174">
        <v>2165.7719999999999</v>
      </c>
      <c r="N200" s="190">
        <f t="shared" si="19"/>
        <v>0</v>
      </c>
      <c r="O200" s="175">
        <f t="shared" si="20"/>
        <v>0</v>
      </c>
      <c r="P200" s="174">
        <f t="shared" ca="1" si="14"/>
        <v>0</v>
      </c>
      <c r="Q200" s="175">
        <f t="shared" ca="1" si="15"/>
        <v>2165.7719999999999</v>
      </c>
      <c r="R200" s="176">
        <f t="shared" ca="1" si="16"/>
        <v>498.12756000000002</v>
      </c>
      <c r="S200" s="176">
        <f t="shared" ca="1" si="17"/>
        <v>2663.8995599999998</v>
      </c>
      <c r="T200" s="175">
        <f t="shared" ca="1" si="18"/>
        <v>1667.64444</v>
      </c>
      <c r="U200" s="174"/>
      <c r="W200" s="22"/>
    </row>
    <row r="201" spans="1:23" x14ac:dyDescent="0.2">
      <c r="A201" s="221" t="s">
        <v>353</v>
      </c>
      <c r="B201" s="170" t="s">
        <v>2</v>
      </c>
      <c r="C201" s="171" t="s">
        <v>22</v>
      </c>
      <c r="D201" s="171">
        <v>0</v>
      </c>
      <c r="E201" s="172">
        <v>23638</v>
      </c>
      <c r="F201" s="171" t="s">
        <v>27</v>
      </c>
      <c r="G201" s="171" t="s">
        <v>28</v>
      </c>
      <c r="H201" s="172">
        <v>32779</v>
      </c>
      <c r="I201" s="169">
        <v>191</v>
      </c>
      <c r="J201" s="173">
        <f ca="1">DATEDIF(E201,$A$3,"y")</f>
        <v>55</v>
      </c>
      <c r="K201" s="173">
        <f ca="1">DATEDIF(H201,$A$3,"y")</f>
        <v>30</v>
      </c>
      <c r="L201" s="173">
        <v>9</v>
      </c>
      <c r="M201" s="174">
        <v>1348.212</v>
      </c>
      <c r="N201" s="190">
        <f t="shared" si="19"/>
        <v>269.64240000000001</v>
      </c>
      <c r="O201" s="175">
        <f t="shared" si="20"/>
        <v>242.67815999999999</v>
      </c>
      <c r="P201" s="174">
        <f t="shared" ca="1" si="14"/>
        <v>269.64240000000001</v>
      </c>
      <c r="Q201" s="175">
        <f t="shared" ca="1" si="15"/>
        <v>2130.1749599999998</v>
      </c>
      <c r="R201" s="176">
        <f t="shared" ca="1" si="16"/>
        <v>489.94024079999997</v>
      </c>
      <c r="S201" s="176">
        <f t="shared" ca="1" si="17"/>
        <v>2620.1152007999999</v>
      </c>
      <c r="T201" s="175">
        <f t="shared" ca="1" si="18"/>
        <v>1640.2347191999997</v>
      </c>
      <c r="U201" s="174"/>
      <c r="W201" s="22"/>
    </row>
    <row r="202" spans="1:23" x14ac:dyDescent="0.2">
      <c r="A202" s="221" t="s">
        <v>353</v>
      </c>
      <c r="B202" s="170" t="s">
        <v>82</v>
      </c>
      <c r="C202" s="171" t="s">
        <v>22</v>
      </c>
      <c r="D202" s="171">
        <v>4</v>
      </c>
      <c r="E202" s="172">
        <v>23888</v>
      </c>
      <c r="F202" s="171" t="s">
        <v>38</v>
      </c>
      <c r="G202" s="171" t="s">
        <v>28</v>
      </c>
      <c r="H202" s="172">
        <v>34406</v>
      </c>
      <c r="I202" s="169">
        <v>192</v>
      </c>
      <c r="J202" s="173">
        <f ca="1">DATEDIF(E202,$A$3,"y")</f>
        <v>54</v>
      </c>
      <c r="K202" s="173">
        <f ca="1">DATEDIF(H202,$A$3,"y")</f>
        <v>26</v>
      </c>
      <c r="L202" s="173">
        <v>9</v>
      </c>
      <c r="M202" s="174">
        <v>2336.0160000000001</v>
      </c>
      <c r="N202" s="190">
        <f t="shared" si="19"/>
        <v>467.20320000000004</v>
      </c>
      <c r="O202" s="175">
        <f t="shared" si="20"/>
        <v>420.48288000000002</v>
      </c>
      <c r="P202" s="174">
        <f t="shared" ca="1" si="14"/>
        <v>467.20320000000004</v>
      </c>
      <c r="Q202" s="175">
        <f t="shared" ca="1" si="15"/>
        <v>3690.9052799999999</v>
      </c>
      <c r="R202" s="176">
        <f t="shared" ca="1" si="16"/>
        <v>848.90821440000002</v>
      </c>
      <c r="S202" s="176">
        <f t="shared" ca="1" si="17"/>
        <v>4539.8134944000003</v>
      </c>
      <c r="T202" s="175">
        <f t="shared" ca="1" si="18"/>
        <v>2841.9970656</v>
      </c>
      <c r="U202" s="174"/>
      <c r="W202" s="22"/>
    </row>
    <row r="203" spans="1:23" x14ac:dyDescent="0.2">
      <c r="A203" s="221" t="s">
        <v>551</v>
      </c>
      <c r="B203" s="170" t="s">
        <v>195</v>
      </c>
      <c r="C203" s="171" t="s">
        <v>22</v>
      </c>
      <c r="D203" s="171">
        <v>4</v>
      </c>
      <c r="E203" s="172">
        <v>29551</v>
      </c>
      <c r="F203" s="171" t="s">
        <v>190</v>
      </c>
      <c r="G203" s="171" t="s">
        <v>191</v>
      </c>
      <c r="H203" s="172">
        <v>37078</v>
      </c>
      <c r="I203" s="169">
        <v>193</v>
      </c>
      <c r="J203" s="173">
        <f ca="1">DATEDIF(E203,$A$3,"y")</f>
        <v>39</v>
      </c>
      <c r="K203" s="173">
        <f ca="1">DATEDIF(H203,$A$3,"y")</f>
        <v>18</v>
      </c>
      <c r="L203" s="173">
        <v>1</v>
      </c>
      <c r="M203" s="174">
        <v>3819.672</v>
      </c>
      <c r="N203" s="190">
        <f t="shared" si="19"/>
        <v>0</v>
      </c>
      <c r="O203" s="175">
        <f t="shared" si="20"/>
        <v>0</v>
      </c>
      <c r="P203" s="174">
        <f t="shared" ref="P203:P266" ca="1" si="21">IF(AND(K203&gt;=15,L203&gt;=3),M203*Prime_3,0)</f>
        <v>0</v>
      </c>
      <c r="Q203" s="175">
        <f t="shared" ref="Q203:Q266" ca="1" si="22">SUM(M203:P203)</f>
        <v>3819.672</v>
      </c>
      <c r="R203" s="176">
        <f t="shared" ref="R203:R266" ca="1" si="23">Q203*23%</f>
        <v>878.52456000000006</v>
      </c>
      <c r="S203" s="176">
        <f t="shared" ref="S203:S266" ca="1" si="24">Q203+R203</f>
        <v>4698.1965600000003</v>
      </c>
      <c r="T203" s="175">
        <f t="shared" ref="T203:T266" ca="1" si="25">Q203-R203</f>
        <v>2941.1474399999997</v>
      </c>
      <c r="U203" s="174"/>
      <c r="W203" s="22"/>
    </row>
    <row r="204" spans="1:23" x14ac:dyDescent="0.2">
      <c r="A204" s="221" t="s">
        <v>354</v>
      </c>
      <c r="B204" s="170" t="s">
        <v>83</v>
      </c>
      <c r="C204" s="171" t="s">
        <v>22</v>
      </c>
      <c r="D204" s="171">
        <v>0</v>
      </c>
      <c r="E204" s="172">
        <v>23287</v>
      </c>
      <c r="F204" s="171" t="s">
        <v>38</v>
      </c>
      <c r="G204" s="171" t="s">
        <v>28</v>
      </c>
      <c r="H204" s="172">
        <v>31083</v>
      </c>
      <c r="I204" s="169">
        <v>194</v>
      </c>
      <c r="J204" s="173">
        <f ca="1">DATEDIF(E204,$A$3,"y")</f>
        <v>56</v>
      </c>
      <c r="K204" s="173">
        <f ca="1">DATEDIF(H204,$A$3,"y")</f>
        <v>35</v>
      </c>
      <c r="L204" s="173">
        <v>10</v>
      </c>
      <c r="M204" s="174">
        <v>3787.1759999999999</v>
      </c>
      <c r="N204" s="190">
        <f t="shared" ref="N204:N267" si="26">IF(L204&gt;=5,M204*$M$5,0)</f>
        <v>757.43520000000001</v>
      </c>
      <c r="O204" s="175">
        <f t="shared" ref="O204:O267" si="27">IF(L204&gt;6,M204*$M$6,IF(L204&gt;2,M204*$N$6,0))</f>
        <v>681.69167999999991</v>
      </c>
      <c r="P204" s="174">
        <f t="shared" ca="1" si="21"/>
        <v>757.43520000000001</v>
      </c>
      <c r="Q204" s="175">
        <f t="shared" ca="1" si="22"/>
        <v>5983.7380800000001</v>
      </c>
      <c r="R204" s="176">
        <f t="shared" ca="1" si="23"/>
        <v>1376.2597584</v>
      </c>
      <c r="S204" s="176">
        <f t="shared" ca="1" si="24"/>
        <v>7359.9978384000005</v>
      </c>
      <c r="T204" s="175">
        <f t="shared" ca="1" si="25"/>
        <v>4607.4783215999996</v>
      </c>
      <c r="U204" s="174"/>
      <c r="W204" s="22"/>
    </row>
    <row r="205" spans="1:23" x14ac:dyDescent="0.2">
      <c r="A205" s="221" t="s">
        <v>552</v>
      </c>
      <c r="B205" s="170" t="s">
        <v>82</v>
      </c>
      <c r="C205" s="171" t="s">
        <v>22</v>
      </c>
      <c r="D205" s="171">
        <v>5</v>
      </c>
      <c r="E205" s="172">
        <v>22957</v>
      </c>
      <c r="F205" s="171" t="s">
        <v>38</v>
      </c>
      <c r="G205" s="171" t="s">
        <v>28</v>
      </c>
      <c r="H205" s="172">
        <v>40510</v>
      </c>
      <c r="I205" s="169">
        <v>195</v>
      </c>
      <c r="J205" s="173">
        <f ca="1">DATEDIF(E205,$A$3,"y")</f>
        <v>57</v>
      </c>
      <c r="K205" s="173">
        <f ca="1">DATEDIF(H205,$A$3,"y")</f>
        <v>9</v>
      </c>
      <c r="L205" s="173">
        <v>5</v>
      </c>
      <c r="M205" s="174">
        <v>1202.172</v>
      </c>
      <c r="N205" s="190">
        <f t="shared" si="26"/>
        <v>240.43440000000001</v>
      </c>
      <c r="O205" s="175">
        <f t="shared" si="27"/>
        <v>168.30408000000003</v>
      </c>
      <c r="P205" s="174">
        <f t="shared" ca="1" si="21"/>
        <v>0</v>
      </c>
      <c r="Q205" s="175">
        <f t="shared" ca="1" si="22"/>
        <v>1610.9104800000002</v>
      </c>
      <c r="R205" s="176">
        <f t="shared" ca="1" si="23"/>
        <v>370.50941040000009</v>
      </c>
      <c r="S205" s="176">
        <f t="shared" ca="1" si="24"/>
        <v>1981.4198904000004</v>
      </c>
      <c r="T205" s="175">
        <f t="shared" ca="1" si="25"/>
        <v>1240.4010696</v>
      </c>
      <c r="U205" s="174"/>
      <c r="W205" s="22"/>
    </row>
    <row r="206" spans="1:23" x14ac:dyDescent="0.2">
      <c r="A206" s="221" t="s">
        <v>355</v>
      </c>
      <c r="B206" s="170" t="s">
        <v>127</v>
      </c>
      <c r="C206" s="171" t="s">
        <v>24</v>
      </c>
      <c r="D206" s="171">
        <v>0</v>
      </c>
      <c r="E206" s="172">
        <v>24462</v>
      </c>
      <c r="F206" s="171" t="s">
        <v>27</v>
      </c>
      <c r="G206" s="171" t="s">
        <v>28</v>
      </c>
      <c r="H206" s="172">
        <v>31900</v>
      </c>
      <c r="I206" s="169">
        <v>196</v>
      </c>
      <c r="J206" s="173">
        <f ca="1">DATEDIF(E206,$A$3,"y")</f>
        <v>53</v>
      </c>
      <c r="K206" s="173">
        <f ca="1">DATEDIF(H206,$A$3,"y")</f>
        <v>32</v>
      </c>
      <c r="L206" s="173">
        <v>10</v>
      </c>
      <c r="M206" s="174">
        <v>1319.088</v>
      </c>
      <c r="N206" s="190">
        <f t="shared" si="26"/>
        <v>263.81760000000003</v>
      </c>
      <c r="O206" s="175">
        <f t="shared" si="27"/>
        <v>237.43583999999998</v>
      </c>
      <c r="P206" s="174">
        <f t="shared" ca="1" si="21"/>
        <v>263.81760000000003</v>
      </c>
      <c r="Q206" s="175">
        <f t="shared" ca="1" si="22"/>
        <v>2084.15904</v>
      </c>
      <c r="R206" s="176">
        <f t="shared" ca="1" si="23"/>
        <v>479.3565792</v>
      </c>
      <c r="S206" s="176">
        <f t="shared" ca="1" si="24"/>
        <v>2563.5156191999999</v>
      </c>
      <c r="T206" s="175">
        <f t="shared" ca="1" si="25"/>
        <v>1604.8024608000001</v>
      </c>
      <c r="U206" s="174"/>
      <c r="W206" s="22"/>
    </row>
    <row r="207" spans="1:23" x14ac:dyDescent="0.2">
      <c r="A207" s="221" t="s">
        <v>356</v>
      </c>
      <c r="B207" s="170" t="s">
        <v>128</v>
      </c>
      <c r="C207" s="171" t="s">
        <v>24</v>
      </c>
      <c r="D207" s="171">
        <v>1</v>
      </c>
      <c r="E207" s="172">
        <v>25300</v>
      </c>
      <c r="F207" s="171" t="s">
        <v>35</v>
      </c>
      <c r="G207" s="171" t="s">
        <v>28</v>
      </c>
      <c r="H207" s="172">
        <v>35396</v>
      </c>
      <c r="I207" s="169">
        <v>197</v>
      </c>
      <c r="J207" s="173">
        <f ca="1">DATEDIF(E207,$A$3,"y")</f>
        <v>51</v>
      </c>
      <c r="K207" s="173">
        <f ca="1">DATEDIF(H207,$A$3,"y")</f>
        <v>23</v>
      </c>
      <c r="L207" s="173">
        <v>3</v>
      </c>
      <c r="M207" s="174">
        <v>3294.576</v>
      </c>
      <c r="N207" s="190">
        <f t="shared" si="26"/>
        <v>0</v>
      </c>
      <c r="O207" s="175">
        <f t="shared" si="27"/>
        <v>461.24064000000004</v>
      </c>
      <c r="P207" s="174">
        <f t="shared" ca="1" si="21"/>
        <v>658.91520000000003</v>
      </c>
      <c r="Q207" s="175">
        <f t="shared" ca="1" si="22"/>
        <v>4414.7318400000004</v>
      </c>
      <c r="R207" s="176">
        <f t="shared" ca="1" si="23"/>
        <v>1015.3883232000002</v>
      </c>
      <c r="S207" s="176">
        <f t="shared" ca="1" si="24"/>
        <v>5430.1201632000002</v>
      </c>
      <c r="T207" s="175">
        <f t="shared" ca="1" si="25"/>
        <v>3399.3435168000001</v>
      </c>
      <c r="U207" s="174"/>
      <c r="W207" s="22"/>
    </row>
    <row r="208" spans="1:23" x14ac:dyDescent="0.2">
      <c r="A208" s="221" t="s">
        <v>356</v>
      </c>
      <c r="B208" s="170" t="s">
        <v>147</v>
      </c>
      <c r="C208" s="171" t="s">
        <v>22</v>
      </c>
      <c r="D208" s="171">
        <v>0</v>
      </c>
      <c r="E208" s="172">
        <v>23950</v>
      </c>
      <c r="F208" s="171" t="s">
        <v>145</v>
      </c>
      <c r="G208" s="171" t="s">
        <v>137</v>
      </c>
      <c r="H208" s="172">
        <v>34284</v>
      </c>
      <c r="I208" s="169">
        <v>198</v>
      </c>
      <c r="J208" s="173">
        <f ca="1">DATEDIF(E208,$A$3,"y")</f>
        <v>54</v>
      </c>
      <c r="K208" s="173">
        <f ca="1">DATEDIF(H208,$A$3,"y")</f>
        <v>26</v>
      </c>
      <c r="L208" s="173">
        <v>10</v>
      </c>
      <c r="M208" s="174">
        <v>1800</v>
      </c>
      <c r="N208" s="190">
        <f t="shared" si="26"/>
        <v>360</v>
      </c>
      <c r="O208" s="175">
        <f t="shared" si="27"/>
        <v>324</v>
      </c>
      <c r="P208" s="174">
        <f t="shared" ca="1" si="21"/>
        <v>360</v>
      </c>
      <c r="Q208" s="175">
        <f t="shared" ca="1" si="22"/>
        <v>2844</v>
      </c>
      <c r="R208" s="176">
        <f t="shared" ca="1" si="23"/>
        <v>654.12</v>
      </c>
      <c r="S208" s="176">
        <f t="shared" ca="1" si="24"/>
        <v>3498.12</v>
      </c>
      <c r="T208" s="175">
        <f t="shared" ca="1" si="25"/>
        <v>2189.88</v>
      </c>
      <c r="U208" s="174"/>
      <c r="W208" s="22"/>
    </row>
    <row r="209" spans="1:23" x14ac:dyDescent="0.2">
      <c r="A209" s="221" t="s">
        <v>553</v>
      </c>
      <c r="B209" s="170" t="s">
        <v>172</v>
      </c>
      <c r="C209" s="171" t="s">
        <v>24</v>
      </c>
      <c r="D209" s="171">
        <v>1</v>
      </c>
      <c r="E209" s="172">
        <v>28249</v>
      </c>
      <c r="F209" s="171" t="s">
        <v>149</v>
      </c>
      <c r="G209" s="171" t="s">
        <v>137</v>
      </c>
      <c r="H209" s="172">
        <v>37302</v>
      </c>
      <c r="I209" s="169">
        <v>199</v>
      </c>
      <c r="J209" s="173">
        <f ca="1">DATEDIF(E209,$A$3,"y")</f>
        <v>42</v>
      </c>
      <c r="K209" s="173">
        <f ca="1">DATEDIF(H209,$A$3,"y")</f>
        <v>18</v>
      </c>
      <c r="L209" s="173">
        <v>9</v>
      </c>
      <c r="M209" s="174">
        <v>2794.5840000000003</v>
      </c>
      <c r="N209" s="190">
        <f t="shared" si="26"/>
        <v>558.91680000000008</v>
      </c>
      <c r="O209" s="175">
        <f t="shared" si="27"/>
        <v>503.02512000000002</v>
      </c>
      <c r="P209" s="174">
        <f t="shared" ca="1" si="21"/>
        <v>558.91680000000008</v>
      </c>
      <c r="Q209" s="175">
        <f t="shared" ca="1" si="22"/>
        <v>4415.44272</v>
      </c>
      <c r="R209" s="176">
        <f t="shared" ca="1" si="23"/>
        <v>1015.5518256</v>
      </c>
      <c r="S209" s="176">
        <f t="shared" ca="1" si="24"/>
        <v>5430.9945456000005</v>
      </c>
      <c r="T209" s="175">
        <f t="shared" ca="1" si="25"/>
        <v>3399.8908944</v>
      </c>
      <c r="U209" s="174"/>
      <c r="W209" s="22"/>
    </row>
    <row r="210" spans="1:23" x14ac:dyDescent="0.2">
      <c r="A210" s="221" t="s">
        <v>357</v>
      </c>
      <c r="B210" s="170" t="s">
        <v>185</v>
      </c>
      <c r="C210" s="171" t="s">
        <v>24</v>
      </c>
      <c r="D210" s="171">
        <v>4</v>
      </c>
      <c r="E210" s="172">
        <v>25570</v>
      </c>
      <c r="F210" s="171" t="s">
        <v>20</v>
      </c>
      <c r="G210" s="171" t="s">
        <v>137</v>
      </c>
      <c r="H210" s="172">
        <v>33169</v>
      </c>
      <c r="I210" s="169">
        <v>200</v>
      </c>
      <c r="J210" s="173">
        <f ca="1">DATEDIF(E210,$A$3,"y")</f>
        <v>50</v>
      </c>
      <c r="K210" s="173">
        <f ca="1">DATEDIF(H210,$A$3,"y")</f>
        <v>29</v>
      </c>
      <c r="L210" s="173">
        <v>7</v>
      </c>
      <c r="M210" s="174">
        <v>2260.8000000000002</v>
      </c>
      <c r="N210" s="190">
        <f t="shared" si="26"/>
        <v>452.16000000000008</v>
      </c>
      <c r="O210" s="175">
        <f t="shared" si="27"/>
        <v>406.94400000000002</v>
      </c>
      <c r="P210" s="174">
        <f t="shared" ca="1" si="21"/>
        <v>452.16000000000008</v>
      </c>
      <c r="Q210" s="175">
        <f t="shared" ca="1" si="22"/>
        <v>3572.0640000000003</v>
      </c>
      <c r="R210" s="176">
        <f t="shared" ca="1" si="23"/>
        <v>821.57472000000007</v>
      </c>
      <c r="S210" s="176">
        <f t="shared" ca="1" si="24"/>
        <v>4393.6387200000008</v>
      </c>
      <c r="T210" s="175">
        <f t="shared" ca="1" si="25"/>
        <v>2750.4892800000002</v>
      </c>
      <c r="U210" s="174"/>
      <c r="W210" s="22"/>
    </row>
    <row r="211" spans="1:23" x14ac:dyDescent="0.2">
      <c r="A211" s="221" t="s">
        <v>358</v>
      </c>
      <c r="B211" s="170" t="s">
        <v>129</v>
      </c>
      <c r="C211" s="171" t="s">
        <v>24</v>
      </c>
      <c r="D211" s="171">
        <v>2</v>
      </c>
      <c r="E211" s="172">
        <v>25873</v>
      </c>
      <c r="F211" s="171" t="s">
        <v>27</v>
      </c>
      <c r="G211" s="171" t="s">
        <v>28</v>
      </c>
      <c r="H211" s="172">
        <v>33093</v>
      </c>
      <c r="I211" s="169">
        <v>201</v>
      </c>
      <c r="J211" s="173">
        <f ca="1">DATEDIF(E211,$A$3,"y")</f>
        <v>49</v>
      </c>
      <c r="K211" s="173">
        <f ca="1">DATEDIF(H211,$A$3,"y")</f>
        <v>29</v>
      </c>
      <c r="L211" s="173">
        <v>8</v>
      </c>
      <c r="M211" s="174">
        <v>2045.4</v>
      </c>
      <c r="N211" s="190">
        <f t="shared" si="26"/>
        <v>409.08000000000004</v>
      </c>
      <c r="O211" s="175">
        <f t="shared" si="27"/>
        <v>368.17200000000003</v>
      </c>
      <c r="P211" s="174">
        <f t="shared" ca="1" si="21"/>
        <v>409.08000000000004</v>
      </c>
      <c r="Q211" s="175">
        <f t="shared" ca="1" si="22"/>
        <v>3231.732</v>
      </c>
      <c r="R211" s="176">
        <f t="shared" ca="1" si="23"/>
        <v>743.29836</v>
      </c>
      <c r="S211" s="176">
        <f t="shared" ca="1" si="24"/>
        <v>3975.0303599999997</v>
      </c>
      <c r="T211" s="175">
        <f t="shared" ca="1" si="25"/>
        <v>2488.4336400000002</v>
      </c>
      <c r="U211" s="174"/>
      <c r="W211" s="22"/>
    </row>
    <row r="212" spans="1:23" x14ac:dyDescent="0.2">
      <c r="A212" s="221" t="s">
        <v>554</v>
      </c>
      <c r="B212" s="170" t="s">
        <v>84</v>
      </c>
      <c r="C212" s="171" t="s">
        <v>22</v>
      </c>
      <c r="D212" s="171">
        <v>1</v>
      </c>
      <c r="E212" s="172">
        <v>24572</v>
      </c>
      <c r="F212" s="171" t="s">
        <v>35</v>
      </c>
      <c r="G212" s="171" t="s">
        <v>28</v>
      </c>
      <c r="H212" s="172">
        <v>32267</v>
      </c>
      <c r="I212" s="169">
        <v>202</v>
      </c>
      <c r="J212" s="173">
        <f ca="1">DATEDIF(E212,$A$3,"y")</f>
        <v>52</v>
      </c>
      <c r="K212" s="173">
        <f ca="1">DATEDIF(H212,$A$3,"y")</f>
        <v>31</v>
      </c>
      <c r="L212" s="173">
        <v>7</v>
      </c>
      <c r="M212" s="174">
        <v>1829.3879999999999</v>
      </c>
      <c r="N212" s="190">
        <f t="shared" si="26"/>
        <v>365.87760000000003</v>
      </c>
      <c r="O212" s="175">
        <f t="shared" si="27"/>
        <v>329.28983999999997</v>
      </c>
      <c r="P212" s="174">
        <f t="shared" ca="1" si="21"/>
        <v>365.87760000000003</v>
      </c>
      <c r="Q212" s="175">
        <f t="shared" ca="1" si="22"/>
        <v>2890.4330399999999</v>
      </c>
      <c r="R212" s="176">
        <f t="shared" ca="1" si="23"/>
        <v>664.79959919999999</v>
      </c>
      <c r="S212" s="176">
        <f t="shared" ca="1" si="24"/>
        <v>3555.2326392</v>
      </c>
      <c r="T212" s="175">
        <f t="shared" ca="1" si="25"/>
        <v>2225.6334407999998</v>
      </c>
      <c r="U212" s="174"/>
      <c r="W212" s="22"/>
    </row>
    <row r="213" spans="1:23" x14ac:dyDescent="0.2">
      <c r="A213" s="221" t="s">
        <v>359</v>
      </c>
      <c r="B213" s="170" t="s">
        <v>130</v>
      </c>
      <c r="C213" s="171" t="s">
        <v>24</v>
      </c>
      <c r="D213" s="171">
        <v>2</v>
      </c>
      <c r="E213" s="172">
        <v>23921</v>
      </c>
      <c r="F213" s="171" t="s">
        <v>33</v>
      </c>
      <c r="G213" s="171" t="s">
        <v>28</v>
      </c>
      <c r="H213" s="172">
        <v>38444</v>
      </c>
      <c r="I213" s="169">
        <v>203</v>
      </c>
      <c r="J213" s="173">
        <f ca="1">DATEDIF(E213,$A$3,"y")</f>
        <v>54</v>
      </c>
      <c r="K213" s="173">
        <f ca="1">DATEDIF(H213,$A$3,"y")</f>
        <v>15</v>
      </c>
      <c r="L213" s="173">
        <v>8</v>
      </c>
      <c r="M213" s="174">
        <v>2114.9760000000001</v>
      </c>
      <c r="N213" s="190">
        <f t="shared" si="26"/>
        <v>422.99520000000007</v>
      </c>
      <c r="O213" s="175">
        <f t="shared" si="27"/>
        <v>380.69567999999998</v>
      </c>
      <c r="P213" s="174">
        <f t="shared" ca="1" si="21"/>
        <v>422.99520000000007</v>
      </c>
      <c r="Q213" s="175">
        <f t="shared" ca="1" si="22"/>
        <v>3341.6620800000001</v>
      </c>
      <c r="R213" s="176">
        <f t="shared" ca="1" si="23"/>
        <v>768.58227840000006</v>
      </c>
      <c r="S213" s="176">
        <f t="shared" ca="1" si="24"/>
        <v>4110.2443584000002</v>
      </c>
      <c r="T213" s="175">
        <f t="shared" ca="1" si="25"/>
        <v>2573.0798015999999</v>
      </c>
      <c r="U213" s="174"/>
      <c r="W213" s="22"/>
    </row>
    <row r="214" spans="1:23" x14ac:dyDescent="0.2">
      <c r="A214" s="221" t="s">
        <v>555</v>
      </c>
      <c r="B214" s="170" t="s">
        <v>53</v>
      </c>
      <c r="C214" s="171" t="s">
        <v>24</v>
      </c>
      <c r="D214" s="171">
        <v>0</v>
      </c>
      <c r="E214" s="172">
        <v>24067</v>
      </c>
      <c r="F214" s="171" t="s">
        <v>35</v>
      </c>
      <c r="G214" s="171" t="s">
        <v>28</v>
      </c>
      <c r="H214" s="172">
        <v>33377</v>
      </c>
      <c r="I214" s="169">
        <v>204</v>
      </c>
      <c r="J214" s="173">
        <f ca="1">DATEDIF(E214,$A$3,"y")</f>
        <v>54</v>
      </c>
      <c r="K214" s="173">
        <f ca="1">DATEDIF(H214,$A$3,"y")</f>
        <v>28</v>
      </c>
      <c r="L214" s="173">
        <v>6</v>
      </c>
      <c r="M214" s="174">
        <v>1522.5119999999999</v>
      </c>
      <c r="N214" s="190">
        <f t="shared" si="26"/>
        <v>304.50240000000002</v>
      </c>
      <c r="O214" s="175">
        <f t="shared" si="27"/>
        <v>213.15168</v>
      </c>
      <c r="P214" s="174">
        <f t="shared" ca="1" si="21"/>
        <v>304.50240000000002</v>
      </c>
      <c r="Q214" s="175">
        <f t="shared" ca="1" si="22"/>
        <v>2344.6684799999998</v>
      </c>
      <c r="R214" s="176">
        <f t="shared" ca="1" si="23"/>
        <v>539.27375039999993</v>
      </c>
      <c r="S214" s="176">
        <f t="shared" ca="1" si="24"/>
        <v>2883.9422304</v>
      </c>
      <c r="T214" s="175">
        <f t="shared" ca="1" si="25"/>
        <v>1805.3947295999999</v>
      </c>
      <c r="U214" s="174"/>
      <c r="W214" s="22"/>
    </row>
    <row r="215" spans="1:23" x14ac:dyDescent="0.2">
      <c r="A215" s="221" t="s">
        <v>556</v>
      </c>
      <c r="B215" s="170" t="s">
        <v>47</v>
      </c>
      <c r="C215" s="171" t="s">
        <v>22</v>
      </c>
      <c r="D215" s="171">
        <v>1</v>
      </c>
      <c r="E215" s="172">
        <v>34785</v>
      </c>
      <c r="F215" s="171" t="s">
        <v>27</v>
      </c>
      <c r="G215" s="171" t="s">
        <v>28</v>
      </c>
      <c r="H215" s="172">
        <v>42796</v>
      </c>
      <c r="I215" s="169">
        <v>205</v>
      </c>
      <c r="J215" s="173">
        <f ca="1">DATEDIF(E215,$A$3,"y")</f>
        <v>25</v>
      </c>
      <c r="K215" s="173">
        <f ca="1">DATEDIF(H215,$A$3,"y")</f>
        <v>3</v>
      </c>
      <c r="L215" s="173">
        <v>1</v>
      </c>
      <c r="M215" s="174">
        <v>2665.3440000000001</v>
      </c>
      <c r="N215" s="190">
        <f t="shared" si="26"/>
        <v>0</v>
      </c>
      <c r="O215" s="175">
        <f t="shared" si="27"/>
        <v>0</v>
      </c>
      <c r="P215" s="174">
        <f t="shared" ca="1" si="21"/>
        <v>0</v>
      </c>
      <c r="Q215" s="175">
        <f t="shared" ca="1" si="22"/>
        <v>2665.3440000000001</v>
      </c>
      <c r="R215" s="176">
        <f t="shared" ca="1" si="23"/>
        <v>613.02912000000003</v>
      </c>
      <c r="S215" s="176">
        <f t="shared" ca="1" si="24"/>
        <v>3278.3731200000002</v>
      </c>
      <c r="T215" s="175">
        <f t="shared" ca="1" si="25"/>
        <v>2052.3148799999999</v>
      </c>
      <c r="U215" s="174"/>
      <c r="W215" s="22"/>
    </row>
    <row r="216" spans="1:23" x14ac:dyDescent="0.2">
      <c r="A216" s="221" t="s">
        <v>360</v>
      </c>
      <c r="B216" s="170" t="s">
        <v>162</v>
      </c>
      <c r="C216" s="171" t="s">
        <v>22</v>
      </c>
      <c r="D216" s="171">
        <v>2</v>
      </c>
      <c r="E216" s="172">
        <v>35990</v>
      </c>
      <c r="F216" s="171" t="s">
        <v>73</v>
      </c>
      <c r="G216" s="171" t="s">
        <v>137</v>
      </c>
      <c r="H216" s="172">
        <v>43823</v>
      </c>
      <c r="I216" s="169">
        <v>206</v>
      </c>
      <c r="J216" s="173">
        <f ca="1">DATEDIF(E216,$A$3,"y")</f>
        <v>21</v>
      </c>
      <c r="K216" s="173">
        <f ca="1">DATEDIF(H216,$A$3,"y")</f>
        <v>0</v>
      </c>
      <c r="L216" s="173">
        <v>9</v>
      </c>
      <c r="M216" s="174">
        <v>1833.528</v>
      </c>
      <c r="N216" s="190">
        <f t="shared" si="26"/>
        <v>366.7056</v>
      </c>
      <c r="O216" s="175">
        <f t="shared" si="27"/>
        <v>330.03503999999998</v>
      </c>
      <c r="P216" s="174">
        <f t="shared" ca="1" si="21"/>
        <v>0</v>
      </c>
      <c r="Q216" s="175">
        <f t="shared" ca="1" si="22"/>
        <v>2530.2686400000002</v>
      </c>
      <c r="R216" s="176">
        <f t="shared" ca="1" si="23"/>
        <v>581.96178720000012</v>
      </c>
      <c r="S216" s="176">
        <f t="shared" ca="1" si="24"/>
        <v>3112.2304272000001</v>
      </c>
      <c r="T216" s="175">
        <f t="shared" ca="1" si="25"/>
        <v>1948.3068528000001</v>
      </c>
      <c r="U216" s="174"/>
      <c r="W216" s="22"/>
    </row>
    <row r="217" spans="1:23" x14ac:dyDescent="0.2">
      <c r="A217" s="221" t="s">
        <v>361</v>
      </c>
      <c r="B217" s="170" t="s">
        <v>163</v>
      </c>
      <c r="C217" s="171" t="s">
        <v>22</v>
      </c>
      <c r="D217" s="171">
        <v>0</v>
      </c>
      <c r="E217" s="172">
        <v>24552</v>
      </c>
      <c r="F217" s="171" t="s">
        <v>73</v>
      </c>
      <c r="G217" s="171" t="s">
        <v>137</v>
      </c>
      <c r="H217" s="172">
        <v>36050</v>
      </c>
      <c r="I217" s="169">
        <v>207</v>
      </c>
      <c r="J217" s="173">
        <f ca="1">DATEDIF(E217,$A$3,"y")</f>
        <v>53</v>
      </c>
      <c r="K217" s="173">
        <f ca="1">DATEDIF(H217,$A$3,"y")</f>
        <v>21</v>
      </c>
      <c r="L217" s="173">
        <v>9</v>
      </c>
      <c r="M217" s="174">
        <v>3733.7280000000001</v>
      </c>
      <c r="N217" s="190">
        <f t="shared" si="26"/>
        <v>746.74560000000008</v>
      </c>
      <c r="O217" s="175">
        <f t="shared" si="27"/>
        <v>672.07104000000004</v>
      </c>
      <c r="P217" s="174">
        <f t="shared" ca="1" si="21"/>
        <v>746.74560000000008</v>
      </c>
      <c r="Q217" s="175">
        <f t="shared" ca="1" si="22"/>
        <v>5899.2902400000003</v>
      </c>
      <c r="R217" s="176">
        <f t="shared" ca="1" si="23"/>
        <v>1356.8367552000002</v>
      </c>
      <c r="S217" s="176">
        <f t="shared" ca="1" si="24"/>
        <v>7256.1269952000002</v>
      </c>
      <c r="T217" s="175">
        <f t="shared" ca="1" si="25"/>
        <v>4542.4534848000003</v>
      </c>
      <c r="U217" s="174"/>
      <c r="W217" s="22"/>
    </row>
    <row r="218" spans="1:23" x14ac:dyDescent="0.2">
      <c r="A218" s="221" t="s">
        <v>557</v>
      </c>
      <c r="B218" s="170" t="s">
        <v>119</v>
      </c>
      <c r="C218" s="171" t="s">
        <v>24</v>
      </c>
      <c r="D218" s="171">
        <v>4</v>
      </c>
      <c r="E218" s="172">
        <v>24922</v>
      </c>
      <c r="F218" s="171" t="s">
        <v>35</v>
      </c>
      <c r="G218" s="171" t="s">
        <v>28</v>
      </c>
      <c r="H218" s="172">
        <v>41240</v>
      </c>
      <c r="I218" s="169">
        <v>208</v>
      </c>
      <c r="J218" s="173">
        <f ca="1">DATEDIF(E218,$A$3,"y")</f>
        <v>52</v>
      </c>
      <c r="K218" s="173">
        <f ca="1">DATEDIF(H218,$A$3,"y")</f>
        <v>7</v>
      </c>
      <c r="L218" s="173">
        <v>9</v>
      </c>
      <c r="M218" s="174">
        <v>3439.0439999999999</v>
      </c>
      <c r="N218" s="190">
        <f t="shared" si="26"/>
        <v>687.80880000000002</v>
      </c>
      <c r="O218" s="175">
        <f t="shared" si="27"/>
        <v>619.02791999999999</v>
      </c>
      <c r="P218" s="174">
        <f t="shared" ca="1" si="21"/>
        <v>0</v>
      </c>
      <c r="Q218" s="175">
        <f t="shared" ca="1" si="22"/>
        <v>4745.8807199999992</v>
      </c>
      <c r="R218" s="176">
        <f t="shared" ca="1" si="23"/>
        <v>1091.5525655999998</v>
      </c>
      <c r="S218" s="176">
        <f t="shared" ca="1" si="24"/>
        <v>5837.4332855999992</v>
      </c>
      <c r="T218" s="175">
        <f t="shared" ca="1" si="25"/>
        <v>3654.3281543999992</v>
      </c>
      <c r="U218" s="174"/>
      <c r="W218" s="22"/>
    </row>
    <row r="219" spans="1:23" x14ac:dyDescent="0.2">
      <c r="A219" s="221" t="s">
        <v>558</v>
      </c>
      <c r="B219" s="170" t="s">
        <v>131</v>
      </c>
      <c r="C219" s="171" t="s">
        <v>24</v>
      </c>
      <c r="D219" s="171">
        <v>3</v>
      </c>
      <c r="E219" s="172">
        <v>31036</v>
      </c>
      <c r="F219" s="171" t="s">
        <v>35</v>
      </c>
      <c r="G219" s="171" t="s">
        <v>28</v>
      </c>
      <c r="H219" s="172">
        <v>38710</v>
      </c>
      <c r="I219" s="169">
        <v>209</v>
      </c>
      <c r="J219" s="173">
        <f ca="1">DATEDIF(E219,$A$3,"y")</f>
        <v>35</v>
      </c>
      <c r="K219" s="173">
        <f ca="1">DATEDIF(H219,$A$3,"y")</f>
        <v>14</v>
      </c>
      <c r="L219" s="173">
        <v>1</v>
      </c>
      <c r="M219" s="174">
        <v>2160</v>
      </c>
      <c r="N219" s="190">
        <f t="shared" si="26"/>
        <v>0</v>
      </c>
      <c r="O219" s="175">
        <f t="shared" si="27"/>
        <v>0</v>
      </c>
      <c r="P219" s="174">
        <f t="shared" ca="1" si="21"/>
        <v>0</v>
      </c>
      <c r="Q219" s="175">
        <f t="shared" ca="1" si="22"/>
        <v>2160</v>
      </c>
      <c r="R219" s="176">
        <f t="shared" ca="1" si="23"/>
        <v>496.8</v>
      </c>
      <c r="S219" s="176">
        <f t="shared" ca="1" si="24"/>
        <v>2656.8</v>
      </c>
      <c r="T219" s="175">
        <f t="shared" ca="1" si="25"/>
        <v>1663.2</v>
      </c>
      <c r="U219" s="174"/>
      <c r="W219" s="22"/>
    </row>
    <row r="220" spans="1:23" x14ac:dyDescent="0.2">
      <c r="A220" s="221" t="s">
        <v>362</v>
      </c>
      <c r="B220" s="170" t="s">
        <v>186</v>
      </c>
      <c r="C220" s="171" t="s">
        <v>24</v>
      </c>
      <c r="D220" s="171">
        <v>2</v>
      </c>
      <c r="E220" s="172">
        <v>28551</v>
      </c>
      <c r="F220" s="171" t="s">
        <v>149</v>
      </c>
      <c r="G220" s="171" t="s">
        <v>137</v>
      </c>
      <c r="H220" s="172">
        <v>37927</v>
      </c>
      <c r="I220" s="169">
        <v>210</v>
      </c>
      <c r="J220" s="173">
        <f ca="1">DATEDIF(E220,$A$3,"y")</f>
        <v>42</v>
      </c>
      <c r="K220" s="173">
        <f ca="1">DATEDIF(H220,$A$3,"y")</f>
        <v>16</v>
      </c>
      <c r="L220" s="173">
        <v>7</v>
      </c>
      <c r="M220" s="174">
        <v>3476.6879999999996</v>
      </c>
      <c r="N220" s="190">
        <f t="shared" si="26"/>
        <v>695.33759999999995</v>
      </c>
      <c r="O220" s="175">
        <f t="shared" si="27"/>
        <v>625.80383999999992</v>
      </c>
      <c r="P220" s="174">
        <f t="shared" ca="1" si="21"/>
        <v>695.33759999999995</v>
      </c>
      <c r="Q220" s="175">
        <f t="shared" ca="1" si="22"/>
        <v>5493.1670399999994</v>
      </c>
      <c r="R220" s="176">
        <f t="shared" ca="1" si="23"/>
        <v>1263.4284192</v>
      </c>
      <c r="S220" s="176">
        <f t="shared" ca="1" si="24"/>
        <v>6756.5954591999998</v>
      </c>
      <c r="T220" s="175">
        <f t="shared" ca="1" si="25"/>
        <v>4229.7386207999989</v>
      </c>
      <c r="U220" s="174"/>
      <c r="W220" s="22"/>
    </row>
    <row r="221" spans="1:23" x14ac:dyDescent="0.2">
      <c r="A221" s="221" t="s">
        <v>559</v>
      </c>
      <c r="B221" s="170" t="s">
        <v>61</v>
      </c>
      <c r="C221" s="171" t="s">
        <v>22</v>
      </c>
      <c r="D221" s="171">
        <v>2</v>
      </c>
      <c r="E221" s="172">
        <v>26681</v>
      </c>
      <c r="F221" s="171" t="s">
        <v>35</v>
      </c>
      <c r="G221" s="171" t="s">
        <v>28</v>
      </c>
      <c r="H221" s="172">
        <v>42053</v>
      </c>
      <c r="I221" s="169">
        <v>211</v>
      </c>
      <c r="J221" s="173">
        <f ca="1">DATEDIF(E221,$A$3,"y")</f>
        <v>47</v>
      </c>
      <c r="K221" s="173">
        <f ca="1">DATEDIF(H221,$A$3,"y")</f>
        <v>5</v>
      </c>
      <c r="L221" s="173">
        <v>1</v>
      </c>
      <c r="M221" s="174">
        <v>3108.42</v>
      </c>
      <c r="N221" s="190">
        <f t="shared" si="26"/>
        <v>0</v>
      </c>
      <c r="O221" s="175">
        <f t="shared" si="27"/>
        <v>0</v>
      </c>
      <c r="P221" s="174">
        <f t="shared" ca="1" si="21"/>
        <v>0</v>
      </c>
      <c r="Q221" s="175">
        <f t="shared" ca="1" si="22"/>
        <v>3108.42</v>
      </c>
      <c r="R221" s="176">
        <f t="shared" ca="1" si="23"/>
        <v>714.9366</v>
      </c>
      <c r="S221" s="176">
        <f t="shared" ca="1" si="24"/>
        <v>3823.3566000000001</v>
      </c>
      <c r="T221" s="175">
        <f t="shared" ca="1" si="25"/>
        <v>2393.4834000000001</v>
      </c>
      <c r="U221" s="174"/>
      <c r="W221" s="22"/>
    </row>
    <row r="222" spans="1:23" x14ac:dyDescent="0.2">
      <c r="A222" s="221" t="s">
        <v>363</v>
      </c>
      <c r="B222" s="170" t="s">
        <v>122</v>
      </c>
      <c r="C222" s="171" t="s">
        <v>24</v>
      </c>
      <c r="D222" s="171">
        <v>2</v>
      </c>
      <c r="E222" s="172">
        <v>24733</v>
      </c>
      <c r="F222" s="171" t="s">
        <v>27</v>
      </c>
      <c r="G222" s="171" t="s">
        <v>28</v>
      </c>
      <c r="H222" s="172">
        <v>35260</v>
      </c>
      <c r="I222" s="169">
        <v>212</v>
      </c>
      <c r="J222" s="173">
        <f ca="1">DATEDIF(E222,$A$3,"y")</f>
        <v>52</v>
      </c>
      <c r="K222" s="173">
        <f ca="1">DATEDIF(H222,$A$3,"y")</f>
        <v>23</v>
      </c>
      <c r="L222" s="173">
        <v>8</v>
      </c>
      <c r="M222" s="174">
        <v>2116.0680000000002</v>
      </c>
      <c r="N222" s="190">
        <f t="shared" si="26"/>
        <v>423.21360000000004</v>
      </c>
      <c r="O222" s="175">
        <f t="shared" si="27"/>
        <v>380.89224000000002</v>
      </c>
      <c r="P222" s="174">
        <f t="shared" ca="1" si="21"/>
        <v>423.21360000000004</v>
      </c>
      <c r="Q222" s="175">
        <f t="shared" ca="1" si="22"/>
        <v>3343.3874400000004</v>
      </c>
      <c r="R222" s="176">
        <f t="shared" ca="1" si="23"/>
        <v>768.97911120000015</v>
      </c>
      <c r="S222" s="176">
        <f t="shared" ca="1" si="24"/>
        <v>4112.3665512000007</v>
      </c>
      <c r="T222" s="175">
        <f t="shared" ca="1" si="25"/>
        <v>2574.4083288000002</v>
      </c>
      <c r="U222" s="174"/>
      <c r="W222" s="22"/>
    </row>
    <row r="223" spans="1:23" x14ac:dyDescent="0.2">
      <c r="A223" s="221" t="s">
        <v>560</v>
      </c>
      <c r="B223" s="170" t="s">
        <v>37</v>
      </c>
      <c r="C223" s="171" t="s">
        <v>22</v>
      </c>
      <c r="D223" s="171">
        <v>6</v>
      </c>
      <c r="E223" s="172">
        <v>26432</v>
      </c>
      <c r="F223" s="171" t="s">
        <v>33</v>
      </c>
      <c r="G223" s="171" t="s">
        <v>28</v>
      </c>
      <c r="H223" s="172">
        <v>34976</v>
      </c>
      <c r="I223" s="169">
        <v>213</v>
      </c>
      <c r="J223" s="173">
        <f ca="1">DATEDIF(E223,$A$3,"y")</f>
        <v>47</v>
      </c>
      <c r="K223" s="173">
        <f ca="1">DATEDIF(H223,$A$3,"y")</f>
        <v>24</v>
      </c>
      <c r="L223" s="173">
        <v>1</v>
      </c>
      <c r="M223" s="174">
        <v>3262.1759999999999</v>
      </c>
      <c r="N223" s="190">
        <f t="shared" si="26"/>
        <v>0</v>
      </c>
      <c r="O223" s="175">
        <f t="shared" si="27"/>
        <v>0</v>
      </c>
      <c r="P223" s="174">
        <f t="shared" ca="1" si="21"/>
        <v>0</v>
      </c>
      <c r="Q223" s="175">
        <f t="shared" ca="1" si="22"/>
        <v>3262.1759999999999</v>
      </c>
      <c r="R223" s="176">
        <f t="shared" ca="1" si="23"/>
        <v>750.30047999999999</v>
      </c>
      <c r="S223" s="176">
        <f t="shared" ca="1" si="24"/>
        <v>4012.4764799999998</v>
      </c>
      <c r="T223" s="175">
        <f t="shared" ca="1" si="25"/>
        <v>2511.8755200000001</v>
      </c>
      <c r="U223" s="174"/>
      <c r="W223" s="22"/>
    </row>
    <row r="224" spans="1:23" x14ac:dyDescent="0.2">
      <c r="A224" s="221" t="s">
        <v>364</v>
      </c>
      <c r="B224" s="170" t="s">
        <v>174</v>
      </c>
      <c r="C224" s="171" t="s">
        <v>24</v>
      </c>
      <c r="D224" s="171">
        <v>4</v>
      </c>
      <c r="E224" s="172">
        <v>24223</v>
      </c>
      <c r="F224" s="171" t="s">
        <v>20</v>
      </c>
      <c r="G224" s="171" t="s">
        <v>137</v>
      </c>
      <c r="H224" s="172">
        <v>32209</v>
      </c>
      <c r="I224" s="169">
        <v>214</v>
      </c>
      <c r="J224" s="173">
        <f ca="1">DATEDIF(E224,$A$3,"y")</f>
        <v>53</v>
      </c>
      <c r="K224" s="173">
        <f ca="1">DATEDIF(H224,$A$3,"y")</f>
        <v>32</v>
      </c>
      <c r="L224" s="173">
        <v>5</v>
      </c>
      <c r="M224" s="174">
        <v>3297.3360000000002</v>
      </c>
      <c r="N224" s="190">
        <f t="shared" si="26"/>
        <v>659.46720000000005</v>
      </c>
      <c r="O224" s="175">
        <f t="shared" si="27"/>
        <v>461.62704000000008</v>
      </c>
      <c r="P224" s="174">
        <f t="shared" ca="1" si="21"/>
        <v>659.46720000000005</v>
      </c>
      <c r="Q224" s="175">
        <f t="shared" ca="1" si="22"/>
        <v>5077.8974400000006</v>
      </c>
      <c r="R224" s="176">
        <f t="shared" ca="1" si="23"/>
        <v>1167.9164112000003</v>
      </c>
      <c r="S224" s="176">
        <f t="shared" ca="1" si="24"/>
        <v>6245.8138512000005</v>
      </c>
      <c r="T224" s="175">
        <f t="shared" ca="1" si="25"/>
        <v>3909.9810288000003</v>
      </c>
      <c r="U224" s="174"/>
      <c r="W224" s="22"/>
    </row>
    <row r="225" spans="1:23" x14ac:dyDescent="0.2">
      <c r="A225" s="221" t="s">
        <v>561</v>
      </c>
      <c r="B225" s="170" t="s">
        <v>132</v>
      </c>
      <c r="C225" s="171" t="s">
        <v>24</v>
      </c>
      <c r="D225" s="171">
        <v>4</v>
      </c>
      <c r="E225" s="172">
        <v>30349</v>
      </c>
      <c r="F225" s="171" t="s">
        <v>27</v>
      </c>
      <c r="G225" s="171" t="s">
        <v>28</v>
      </c>
      <c r="H225" s="172">
        <v>40194</v>
      </c>
      <c r="I225" s="169">
        <v>215</v>
      </c>
      <c r="J225" s="173">
        <f ca="1">DATEDIF(E225,$A$3,"y")</f>
        <v>37</v>
      </c>
      <c r="K225" s="173">
        <f ca="1">DATEDIF(H225,$A$3,"y")</f>
        <v>10</v>
      </c>
      <c r="L225" s="173">
        <v>1</v>
      </c>
      <c r="M225" s="174">
        <v>1323.3719999999998</v>
      </c>
      <c r="N225" s="190">
        <f t="shared" si="26"/>
        <v>0</v>
      </c>
      <c r="O225" s="175">
        <f t="shared" si="27"/>
        <v>0</v>
      </c>
      <c r="P225" s="174">
        <f t="shared" ca="1" si="21"/>
        <v>0</v>
      </c>
      <c r="Q225" s="175">
        <f t="shared" ca="1" si="22"/>
        <v>1323.3719999999998</v>
      </c>
      <c r="R225" s="176">
        <f t="shared" ca="1" si="23"/>
        <v>304.37555999999995</v>
      </c>
      <c r="S225" s="176">
        <f t="shared" ca="1" si="24"/>
        <v>1627.7475599999998</v>
      </c>
      <c r="T225" s="175">
        <f t="shared" ca="1" si="25"/>
        <v>1018.9964399999999</v>
      </c>
      <c r="U225" s="174"/>
      <c r="W225" s="22"/>
    </row>
    <row r="226" spans="1:23" x14ac:dyDescent="0.2">
      <c r="A226" s="221" t="s">
        <v>365</v>
      </c>
      <c r="B226" s="170" t="s">
        <v>125</v>
      </c>
      <c r="C226" s="171" t="s">
        <v>24</v>
      </c>
      <c r="D226" s="171">
        <v>5</v>
      </c>
      <c r="E226" s="172">
        <v>27196</v>
      </c>
      <c r="F226" s="171" t="s">
        <v>27</v>
      </c>
      <c r="G226" s="171" t="s">
        <v>28</v>
      </c>
      <c r="H226" s="172">
        <v>37710</v>
      </c>
      <c r="I226" s="169">
        <v>216</v>
      </c>
      <c r="J226" s="173">
        <f ca="1">DATEDIF(E226,$A$3,"y")</f>
        <v>45</v>
      </c>
      <c r="K226" s="173">
        <f ca="1">DATEDIF(H226,$A$3,"y")</f>
        <v>17</v>
      </c>
      <c r="L226" s="173">
        <v>9</v>
      </c>
      <c r="M226" s="174">
        <v>1452.4680000000001</v>
      </c>
      <c r="N226" s="190">
        <f t="shared" si="26"/>
        <v>290.49360000000001</v>
      </c>
      <c r="O226" s="175">
        <f t="shared" si="27"/>
        <v>261.44423999999998</v>
      </c>
      <c r="P226" s="174">
        <f t="shared" ca="1" si="21"/>
        <v>290.49360000000001</v>
      </c>
      <c r="Q226" s="175">
        <f t="shared" ca="1" si="22"/>
        <v>2294.8994400000001</v>
      </c>
      <c r="R226" s="176">
        <f t="shared" ca="1" si="23"/>
        <v>527.82687120000003</v>
      </c>
      <c r="S226" s="176">
        <f t="shared" ca="1" si="24"/>
        <v>2822.7263112000001</v>
      </c>
      <c r="T226" s="175">
        <f t="shared" ca="1" si="25"/>
        <v>1767.0725688000002</v>
      </c>
      <c r="U226" s="174"/>
      <c r="W226" s="22"/>
    </row>
    <row r="227" spans="1:23" x14ac:dyDescent="0.2">
      <c r="A227" s="221" t="s">
        <v>562</v>
      </c>
      <c r="B227" s="170" t="s">
        <v>75</v>
      </c>
      <c r="C227" s="171" t="s">
        <v>22</v>
      </c>
      <c r="D227" s="171">
        <v>3</v>
      </c>
      <c r="E227" s="172">
        <v>32109</v>
      </c>
      <c r="F227" s="171" t="s">
        <v>35</v>
      </c>
      <c r="G227" s="171" t="s">
        <v>28</v>
      </c>
      <c r="H227" s="172">
        <v>41091</v>
      </c>
      <c r="I227" s="169">
        <v>217</v>
      </c>
      <c r="J227" s="173">
        <f ca="1">DATEDIF(E227,$A$3,"y")</f>
        <v>32</v>
      </c>
      <c r="K227" s="173">
        <f ca="1">DATEDIF(H227,$A$3,"y")</f>
        <v>7</v>
      </c>
      <c r="L227" s="173">
        <v>3</v>
      </c>
      <c r="M227" s="174">
        <v>3650.6639999999998</v>
      </c>
      <c r="N227" s="190">
        <f t="shared" si="26"/>
        <v>0</v>
      </c>
      <c r="O227" s="175">
        <f t="shared" si="27"/>
        <v>511.09296000000001</v>
      </c>
      <c r="P227" s="174">
        <f t="shared" ca="1" si="21"/>
        <v>0</v>
      </c>
      <c r="Q227" s="175">
        <f t="shared" ca="1" si="22"/>
        <v>4161.7569599999997</v>
      </c>
      <c r="R227" s="176">
        <f t="shared" ca="1" si="23"/>
        <v>957.20410079999999</v>
      </c>
      <c r="S227" s="176">
        <f t="shared" ca="1" si="24"/>
        <v>5118.9610607999994</v>
      </c>
      <c r="T227" s="175">
        <f t="shared" ca="1" si="25"/>
        <v>3204.5528591999996</v>
      </c>
      <c r="U227" s="174"/>
      <c r="W227" s="22"/>
    </row>
    <row r="228" spans="1:23" x14ac:dyDescent="0.2">
      <c r="A228" s="221" t="s">
        <v>563</v>
      </c>
      <c r="B228" s="170" t="s">
        <v>181</v>
      </c>
      <c r="C228" s="171" t="s">
        <v>24</v>
      </c>
      <c r="D228" s="171">
        <v>2</v>
      </c>
      <c r="E228" s="172">
        <v>36174</v>
      </c>
      <c r="F228" s="171" t="s">
        <v>30</v>
      </c>
      <c r="G228" s="171" t="s">
        <v>137</v>
      </c>
      <c r="H228" s="172">
        <v>43106</v>
      </c>
      <c r="I228" s="169">
        <v>218</v>
      </c>
      <c r="J228" s="173">
        <f ca="1">DATEDIF(E228,$A$3,"y")</f>
        <v>21</v>
      </c>
      <c r="K228" s="173">
        <f ca="1">DATEDIF(H228,$A$3,"y")</f>
        <v>2</v>
      </c>
      <c r="L228" s="173">
        <v>10</v>
      </c>
      <c r="M228" s="174">
        <v>2364.828</v>
      </c>
      <c r="N228" s="190">
        <f t="shared" si="26"/>
        <v>472.96559999999999</v>
      </c>
      <c r="O228" s="175">
        <f t="shared" si="27"/>
        <v>425.66904</v>
      </c>
      <c r="P228" s="174">
        <f t="shared" ca="1" si="21"/>
        <v>0</v>
      </c>
      <c r="Q228" s="175">
        <f t="shared" ca="1" si="22"/>
        <v>3263.4626399999997</v>
      </c>
      <c r="R228" s="176">
        <f t="shared" ca="1" si="23"/>
        <v>750.59640719999993</v>
      </c>
      <c r="S228" s="176">
        <f t="shared" ca="1" si="24"/>
        <v>4014.0590471999994</v>
      </c>
      <c r="T228" s="175">
        <f t="shared" ca="1" si="25"/>
        <v>2512.8662328</v>
      </c>
      <c r="U228" s="174"/>
      <c r="W228" s="22"/>
    </row>
    <row r="229" spans="1:23" x14ac:dyDescent="0.2">
      <c r="A229" s="221" t="s">
        <v>564</v>
      </c>
      <c r="B229" s="170" t="s">
        <v>119</v>
      </c>
      <c r="C229" s="171" t="s">
        <v>24</v>
      </c>
      <c r="D229" s="171">
        <v>4</v>
      </c>
      <c r="E229" s="172">
        <v>29263</v>
      </c>
      <c r="F229" s="171" t="s">
        <v>35</v>
      </c>
      <c r="G229" s="171" t="s">
        <v>28</v>
      </c>
      <c r="H229" s="172">
        <v>42120</v>
      </c>
      <c r="I229" s="169">
        <v>219</v>
      </c>
      <c r="J229" s="173">
        <f ca="1">DATEDIF(E229,$A$3,"y")</f>
        <v>40</v>
      </c>
      <c r="K229" s="173">
        <f ca="1">DATEDIF(H229,$A$3,"y")</f>
        <v>4</v>
      </c>
      <c r="L229" s="173">
        <v>1</v>
      </c>
      <c r="M229" s="174">
        <v>1767.192</v>
      </c>
      <c r="N229" s="190">
        <f t="shared" si="26"/>
        <v>0</v>
      </c>
      <c r="O229" s="175">
        <f t="shared" si="27"/>
        <v>0</v>
      </c>
      <c r="P229" s="174">
        <f t="shared" ca="1" si="21"/>
        <v>0</v>
      </c>
      <c r="Q229" s="175">
        <f t="shared" ca="1" si="22"/>
        <v>1767.192</v>
      </c>
      <c r="R229" s="176">
        <f t="shared" ca="1" si="23"/>
        <v>406.45416</v>
      </c>
      <c r="S229" s="176">
        <f t="shared" ca="1" si="24"/>
        <v>2173.6461600000002</v>
      </c>
      <c r="T229" s="175">
        <f t="shared" ca="1" si="25"/>
        <v>1360.73784</v>
      </c>
      <c r="U229" s="174"/>
      <c r="W229" s="22"/>
    </row>
    <row r="230" spans="1:23" x14ac:dyDescent="0.2">
      <c r="A230" s="221" t="s">
        <v>366</v>
      </c>
      <c r="B230" s="170" t="s">
        <v>176</v>
      </c>
      <c r="C230" s="171" t="s">
        <v>24</v>
      </c>
      <c r="D230" s="171">
        <v>6</v>
      </c>
      <c r="E230" s="172">
        <v>26368</v>
      </c>
      <c r="F230" s="171" t="s">
        <v>30</v>
      </c>
      <c r="G230" s="171" t="s">
        <v>137</v>
      </c>
      <c r="H230" s="172">
        <v>33830</v>
      </c>
      <c r="I230" s="169">
        <v>220</v>
      </c>
      <c r="J230" s="173">
        <f ca="1">DATEDIF(E230,$A$3,"y")</f>
        <v>48</v>
      </c>
      <c r="K230" s="173">
        <f ca="1">DATEDIF(H230,$A$3,"y")</f>
        <v>27</v>
      </c>
      <c r="L230" s="173">
        <v>1</v>
      </c>
      <c r="M230" s="174">
        <v>1529.4959999999999</v>
      </c>
      <c r="N230" s="190">
        <f t="shared" si="26"/>
        <v>0</v>
      </c>
      <c r="O230" s="175">
        <f t="shared" si="27"/>
        <v>0</v>
      </c>
      <c r="P230" s="174">
        <f t="shared" ca="1" si="21"/>
        <v>0</v>
      </c>
      <c r="Q230" s="175">
        <f t="shared" ca="1" si="22"/>
        <v>1529.4959999999999</v>
      </c>
      <c r="R230" s="176">
        <f t="shared" ca="1" si="23"/>
        <v>351.78407999999996</v>
      </c>
      <c r="S230" s="176">
        <f t="shared" ca="1" si="24"/>
        <v>1881.2800799999998</v>
      </c>
      <c r="T230" s="175">
        <f t="shared" ca="1" si="25"/>
        <v>1177.71192</v>
      </c>
      <c r="U230" s="174"/>
      <c r="W230" s="22"/>
    </row>
    <row r="231" spans="1:23" x14ac:dyDescent="0.2">
      <c r="A231" s="221" t="s">
        <v>367</v>
      </c>
      <c r="B231" s="170" t="s">
        <v>85</v>
      </c>
      <c r="C231" s="171" t="s">
        <v>22</v>
      </c>
      <c r="D231" s="171">
        <v>5</v>
      </c>
      <c r="E231" s="172">
        <v>24357</v>
      </c>
      <c r="F231" s="171" t="s">
        <v>27</v>
      </c>
      <c r="G231" s="171" t="s">
        <v>28</v>
      </c>
      <c r="H231" s="172">
        <v>36554</v>
      </c>
      <c r="I231" s="169">
        <v>221</v>
      </c>
      <c r="J231" s="173">
        <f ca="1">DATEDIF(E231,$A$3,"y")</f>
        <v>53</v>
      </c>
      <c r="K231" s="173">
        <f ca="1">DATEDIF(H231,$A$3,"y")</f>
        <v>20</v>
      </c>
      <c r="L231" s="173">
        <v>3</v>
      </c>
      <c r="M231" s="174">
        <v>2452.3680000000004</v>
      </c>
      <c r="N231" s="190">
        <f t="shared" si="26"/>
        <v>0</v>
      </c>
      <c r="O231" s="175">
        <f t="shared" si="27"/>
        <v>343.33152000000007</v>
      </c>
      <c r="P231" s="174">
        <f t="shared" ca="1" si="21"/>
        <v>490.47360000000009</v>
      </c>
      <c r="Q231" s="175">
        <f t="shared" ca="1" si="22"/>
        <v>3286.1731200000008</v>
      </c>
      <c r="R231" s="176">
        <f t="shared" ca="1" si="23"/>
        <v>755.81981760000019</v>
      </c>
      <c r="S231" s="176">
        <f t="shared" ca="1" si="24"/>
        <v>4041.9929376000009</v>
      </c>
      <c r="T231" s="175">
        <f t="shared" ca="1" si="25"/>
        <v>2530.3533024000008</v>
      </c>
      <c r="U231" s="174"/>
      <c r="W231" s="22"/>
    </row>
    <row r="232" spans="1:23" x14ac:dyDescent="0.2">
      <c r="A232" s="221" t="s">
        <v>565</v>
      </c>
      <c r="B232" s="170" t="s">
        <v>86</v>
      </c>
      <c r="C232" s="171" t="s">
        <v>22</v>
      </c>
      <c r="D232" s="171">
        <v>4</v>
      </c>
      <c r="E232" s="172">
        <v>36149</v>
      </c>
      <c r="F232" s="171" t="s">
        <v>38</v>
      </c>
      <c r="G232" s="171" t="s">
        <v>28</v>
      </c>
      <c r="H232" s="172">
        <v>43450</v>
      </c>
      <c r="I232" s="169">
        <v>222</v>
      </c>
      <c r="J232" s="173">
        <f ca="1">DATEDIF(E232,$A$3,"y")</f>
        <v>21</v>
      </c>
      <c r="K232" s="173">
        <f ca="1">DATEDIF(H232,$A$3,"y")</f>
        <v>1</v>
      </c>
      <c r="L232" s="173">
        <v>1</v>
      </c>
      <c r="M232" s="174">
        <v>3333.1559999999999</v>
      </c>
      <c r="N232" s="190">
        <f t="shared" si="26"/>
        <v>0</v>
      </c>
      <c r="O232" s="175">
        <f t="shared" si="27"/>
        <v>0</v>
      </c>
      <c r="P232" s="174">
        <f t="shared" ca="1" si="21"/>
        <v>0</v>
      </c>
      <c r="Q232" s="175">
        <f t="shared" ca="1" si="22"/>
        <v>3333.1559999999999</v>
      </c>
      <c r="R232" s="176">
        <f t="shared" ca="1" si="23"/>
        <v>766.62588000000005</v>
      </c>
      <c r="S232" s="176">
        <f t="shared" ca="1" si="24"/>
        <v>4099.7818800000005</v>
      </c>
      <c r="T232" s="175">
        <f t="shared" ca="1" si="25"/>
        <v>2566.5301199999999</v>
      </c>
      <c r="U232" s="174"/>
      <c r="W232" s="22"/>
    </row>
    <row r="233" spans="1:23" x14ac:dyDescent="0.2">
      <c r="A233" s="221" t="s">
        <v>566</v>
      </c>
      <c r="B233" s="170" t="s">
        <v>47</v>
      </c>
      <c r="C233" s="171" t="s">
        <v>22</v>
      </c>
      <c r="D233" s="171">
        <v>5</v>
      </c>
      <c r="E233" s="172">
        <v>23653</v>
      </c>
      <c r="F233" s="171" t="s">
        <v>27</v>
      </c>
      <c r="G233" s="171" t="s">
        <v>28</v>
      </c>
      <c r="H233" s="172">
        <v>33289</v>
      </c>
      <c r="I233" s="169">
        <v>223</v>
      </c>
      <c r="J233" s="173">
        <f ca="1">DATEDIF(E233,$A$3,"y")</f>
        <v>55</v>
      </c>
      <c r="K233" s="173">
        <f ca="1">DATEDIF(H233,$A$3,"y")</f>
        <v>29</v>
      </c>
      <c r="L233" s="173">
        <v>1</v>
      </c>
      <c r="M233" s="174">
        <v>2628.768</v>
      </c>
      <c r="N233" s="190">
        <f t="shared" si="26"/>
        <v>0</v>
      </c>
      <c r="O233" s="175">
        <f t="shared" si="27"/>
        <v>0</v>
      </c>
      <c r="P233" s="174">
        <f t="shared" ca="1" si="21"/>
        <v>0</v>
      </c>
      <c r="Q233" s="175">
        <f t="shared" ca="1" si="22"/>
        <v>2628.768</v>
      </c>
      <c r="R233" s="176">
        <f t="shared" ca="1" si="23"/>
        <v>604.61664000000007</v>
      </c>
      <c r="S233" s="176">
        <f t="shared" ca="1" si="24"/>
        <v>3233.3846400000002</v>
      </c>
      <c r="T233" s="175">
        <f t="shared" ca="1" si="25"/>
        <v>2024.1513599999998</v>
      </c>
      <c r="U233" s="174"/>
      <c r="W233" s="22"/>
    </row>
    <row r="234" spans="1:23" x14ac:dyDescent="0.2">
      <c r="A234" s="221" t="s">
        <v>368</v>
      </c>
      <c r="B234" s="170" t="s">
        <v>143</v>
      </c>
      <c r="C234" s="171" t="s">
        <v>22</v>
      </c>
      <c r="D234" s="171">
        <v>3</v>
      </c>
      <c r="E234" s="172">
        <v>30554</v>
      </c>
      <c r="F234" s="171" t="s">
        <v>30</v>
      </c>
      <c r="G234" s="171" t="s">
        <v>137</v>
      </c>
      <c r="H234" s="172">
        <v>38992</v>
      </c>
      <c r="I234" s="169">
        <v>224</v>
      </c>
      <c r="J234" s="173">
        <f ca="1">DATEDIF(E234,$A$3,"y")</f>
        <v>36</v>
      </c>
      <c r="K234" s="173">
        <f ca="1">DATEDIF(H234,$A$3,"y")</f>
        <v>13</v>
      </c>
      <c r="L234" s="173">
        <v>8</v>
      </c>
      <c r="M234" s="174">
        <v>1411.68</v>
      </c>
      <c r="N234" s="190">
        <f t="shared" si="26"/>
        <v>282.33600000000001</v>
      </c>
      <c r="O234" s="175">
        <f t="shared" si="27"/>
        <v>254.10239999999999</v>
      </c>
      <c r="P234" s="174">
        <f t="shared" ca="1" si="21"/>
        <v>0</v>
      </c>
      <c r="Q234" s="175">
        <f t="shared" ca="1" si="22"/>
        <v>1948.1184000000001</v>
      </c>
      <c r="R234" s="176">
        <f t="shared" ca="1" si="23"/>
        <v>448.06723200000005</v>
      </c>
      <c r="S234" s="176">
        <f t="shared" ca="1" si="24"/>
        <v>2396.1856320000002</v>
      </c>
      <c r="T234" s="175">
        <f t="shared" ca="1" si="25"/>
        <v>1500.051168</v>
      </c>
      <c r="U234" s="174"/>
      <c r="W234" s="22"/>
    </row>
    <row r="235" spans="1:23" x14ac:dyDescent="0.2">
      <c r="A235" s="221" t="s">
        <v>369</v>
      </c>
      <c r="B235" s="170" t="s">
        <v>164</v>
      </c>
      <c r="C235" s="171" t="s">
        <v>22</v>
      </c>
      <c r="D235" s="171">
        <v>4</v>
      </c>
      <c r="E235" s="172">
        <v>23755</v>
      </c>
      <c r="F235" s="171" t="s">
        <v>145</v>
      </c>
      <c r="G235" s="171" t="s">
        <v>137</v>
      </c>
      <c r="H235" s="172">
        <v>32486</v>
      </c>
      <c r="I235" s="169">
        <v>225</v>
      </c>
      <c r="J235" s="173">
        <f ca="1">DATEDIF(E235,$A$3,"y")</f>
        <v>55</v>
      </c>
      <c r="K235" s="173">
        <f ca="1">DATEDIF(H235,$A$3,"y")</f>
        <v>31</v>
      </c>
      <c r="L235" s="173">
        <v>10</v>
      </c>
      <c r="M235" s="174">
        <v>1305.24</v>
      </c>
      <c r="N235" s="190">
        <f t="shared" si="26"/>
        <v>261.048</v>
      </c>
      <c r="O235" s="175">
        <f t="shared" si="27"/>
        <v>234.94319999999999</v>
      </c>
      <c r="P235" s="174">
        <f t="shared" ca="1" si="21"/>
        <v>261.048</v>
      </c>
      <c r="Q235" s="175">
        <f t="shared" ca="1" si="22"/>
        <v>2062.2791999999999</v>
      </c>
      <c r="R235" s="176">
        <f t="shared" ca="1" si="23"/>
        <v>474.32421600000004</v>
      </c>
      <c r="S235" s="176">
        <f t="shared" ca="1" si="24"/>
        <v>2536.6034159999999</v>
      </c>
      <c r="T235" s="175">
        <f t="shared" ca="1" si="25"/>
        <v>1587.954984</v>
      </c>
      <c r="U235" s="174"/>
      <c r="W235" s="22"/>
    </row>
    <row r="236" spans="1:23" x14ac:dyDescent="0.2">
      <c r="A236" s="221" t="s">
        <v>567</v>
      </c>
      <c r="B236" s="170" t="s">
        <v>113</v>
      </c>
      <c r="C236" s="171" t="s">
        <v>24</v>
      </c>
      <c r="D236" s="171">
        <v>4</v>
      </c>
      <c r="E236" s="172">
        <v>25909</v>
      </c>
      <c r="F236" s="171" t="s">
        <v>27</v>
      </c>
      <c r="G236" s="171" t="s">
        <v>28</v>
      </c>
      <c r="H236" s="172">
        <v>36966</v>
      </c>
      <c r="I236" s="169">
        <v>226</v>
      </c>
      <c r="J236" s="173">
        <f ca="1">DATEDIF(E236,$A$3,"y")</f>
        <v>49</v>
      </c>
      <c r="K236" s="173">
        <f ca="1">DATEDIF(H236,$A$3,"y")</f>
        <v>19</v>
      </c>
      <c r="L236" s="173">
        <v>1</v>
      </c>
      <c r="M236" s="174">
        <v>3470.64</v>
      </c>
      <c r="N236" s="190">
        <f t="shared" si="26"/>
        <v>0</v>
      </c>
      <c r="O236" s="175">
        <f t="shared" si="27"/>
        <v>0</v>
      </c>
      <c r="P236" s="174">
        <f t="shared" ca="1" si="21"/>
        <v>0</v>
      </c>
      <c r="Q236" s="175">
        <f t="shared" ca="1" si="22"/>
        <v>3470.64</v>
      </c>
      <c r="R236" s="176">
        <f t="shared" ca="1" si="23"/>
        <v>798.24720000000002</v>
      </c>
      <c r="S236" s="176">
        <f t="shared" ca="1" si="24"/>
        <v>4268.8872000000001</v>
      </c>
      <c r="T236" s="175">
        <f t="shared" ca="1" si="25"/>
        <v>2672.3927999999996</v>
      </c>
      <c r="U236" s="174"/>
      <c r="W236" s="22"/>
    </row>
    <row r="237" spans="1:23" x14ac:dyDescent="0.2">
      <c r="A237" s="221" t="s">
        <v>568</v>
      </c>
      <c r="B237" s="170" t="s">
        <v>197</v>
      </c>
      <c r="C237" s="171" t="s">
        <v>24</v>
      </c>
      <c r="D237" s="171">
        <v>2</v>
      </c>
      <c r="E237" s="172">
        <v>23360</v>
      </c>
      <c r="F237" s="171" t="s">
        <v>190</v>
      </c>
      <c r="G237" s="171" t="s">
        <v>191</v>
      </c>
      <c r="H237" s="172">
        <v>36171</v>
      </c>
      <c r="I237" s="169">
        <v>227</v>
      </c>
      <c r="J237" s="173">
        <f ca="1">DATEDIF(E237,$A$3,"y")</f>
        <v>56</v>
      </c>
      <c r="K237" s="173">
        <f ca="1">DATEDIF(H237,$A$3,"y")</f>
        <v>21</v>
      </c>
      <c r="L237" s="173">
        <v>4</v>
      </c>
      <c r="M237" s="174">
        <v>1543.1280000000002</v>
      </c>
      <c r="N237" s="190">
        <f t="shared" si="26"/>
        <v>0</v>
      </c>
      <c r="O237" s="175">
        <f t="shared" si="27"/>
        <v>216.03792000000004</v>
      </c>
      <c r="P237" s="174">
        <f t="shared" ca="1" si="21"/>
        <v>308.62560000000008</v>
      </c>
      <c r="Q237" s="175">
        <f t="shared" ca="1" si="22"/>
        <v>2067.7915200000002</v>
      </c>
      <c r="R237" s="176">
        <f t="shared" ca="1" si="23"/>
        <v>475.59204960000005</v>
      </c>
      <c r="S237" s="176">
        <f t="shared" ca="1" si="24"/>
        <v>2543.3835696000001</v>
      </c>
      <c r="T237" s="175">
        <f t="shared" ca="1" si="25"/>
        <v>1592.1994704000001</v>
      </c>
      <c r="U237" s="174"/>
      <c r="W237" s="22"/>
    </row>
    <row r="238" spans="1:23" x14ac:dyDescent="0.2">
      <c r="A238" s="221" t="s">
        <v>569</v>
      </c>
      <c r="B238" s="170" t="s">
        <v>198</v>
      </c>
      <c r="C238" s="171" t="s">
        <v>24</v>
      </c>
      <c r="D238" s="171">
        <v>2</v>
      </c>
      <c r="E238" s="172">
        <v>36196</v>
      </c>
      <c r="F238" s="171" t="s">
        <v>190</v>
      </c>
      <c r="G238" s="171" t="s">
        <v>191</v>
      </c>
      <c r="H238" s="172">
        <v>43378</v>
      </c>
      <c r="I238" s="169">
        <v>228</v>
      </c>
      <c r="J238" s="173">
        <f ca="1">DATEDIF(E238,$A$3,"y")</f>
        <v>21</v>
      </c>
      <c r="K238" s="173">
        <f ca="1">DATEDIF(H238,$A$3,"y")</f>
        <v>1</v>
      </c>
      <c r="L238" s="173">
        <v>9</v>
      </c>
      <c r="M238" s="174">
        <v>2875.848</v>
      </c>
      <c r="N238" s="190">
        <f t="shared" si="26"/>
        <v>575.16960000000006</v>
      </c>
      <c r="O238" s="175">
        <f t="shared" si="27"/>
        <v>517.65264000000002</v>
      </c>
      <c r="P238" s="174">
        <f t="shared" ca="1" si="21"/>
        <v>0</v>
      </c>
      <c r="Q238" s="175">
        <f t="shared" ca="1" si="22"/>
        <v>3968.6702400000004</v>
      </c>
      <c r="R238" s="176">
        <f t="shared" ca="1" si="23"/>
        <v>912.79415520000009</v>
      </c>
      <c r="S238" s="176">
        <f t="shared" ca="1" si="24"/>
        <v>4881.4643952000006</v>
      </c>
      <c r="T238" s="175">
        <f t="shared" ca="1" si="25"/>
        <v>3055.8760848000002</v>
      </c>
      <c r="U238" s="174"/>
      <c r="W238" s="22"/>
    </row>
    <row r="239" spans="1:23" x14ac:dyDescent="0.2">
      <c r="A239" s="221" t="s">
        <v>370</v>
      </c>
      <c r="B239" s="170" t="s">
        <v>133</v>
      </c>
      <c r="C239" s="171" t="s">
        <v>24</v>
      </c>
      <c r="D239" s="171">
        <v>0</v>
      </c>
      <c r="E239" s="172">
        <v>23679</v>
      </c>
      <c r="F239" s="171" t="s">
        <v>38</v>
      </c>
      <c r="G239" s="171" t="s">
        <v>28</v>
      </c>
      <c r="H239" s="172">
        <v>36801</v>
      </c>
      <c r="I239" s="169">
        <v>229</v>
      </c>
      <c r="J239" s="173">
        <f ca="1">DATEDIF(E239,$A$3,"y")</f>
        <v>55</v>
      </c>
      <c r="K239" s="173">
        <f ca="1">DATEDIF(H239,$A$3,"y")</f>
        <v>19</v>
      </c>
      <c r="L239" s="173">
        <v>5</v>
      </c>
      <c r="M239" s="174">
        <v>2258.16</v>
      </c>
      <c r="N239" s="190">
        <f t="shared" si="26"/>
        <v>451.63200000000001</v>
      </c>
      <c r="O239" s="175">
        <f t="shared" si="27"/>
        <v>316.14240000000001</v>
      </c>
      <c r="P239" s="174">
        <f t="shared" ca="1" si="21"/>
        <v>451.63200000000001</v>
      </c>
      <c r="Q239" s="175">
        <f t="shared" ca="1" si="22"/>
        <v>3477.5664000000002</v>
      </c>
      <c r="R239" s="176">
        <f t="shared" ca="1" si="23"/>
        <v>799.84027200000003</v>
      </c>
      <c r="S239" s="176">
        <f t="shared" ca="1" si="24"/>
        <v>4277.4066720000001</v>
      </c>
      <c r="T239" s="175">
        <f t="shared" ca="1" si="25"/>
        <v>2677.7261280000002</v>
      </c>
      <c r="U239" s="174"/>
      <c r="W239" s="22"/>
    </row>
    <row r="240" spans="1:23" x14ac:dyDescent="0.2">
      <c r="A240" s="221" t="s">
        <v>371</v>
      </c>
      <c r="B240" s="170" t="s">
        <v>165</v>
      </c>
      <c r="C240" s="171" t="s">
        <v>22</v>
      </c>
      <c r="D240" s="171">
        <v>1</v>
      </c>
      <c r="E240" s="172">
        <v>24006</v>
      </c>
      <c r="F240" s="171" t="s">
        <v>145</v>
      </c>
      <c r="G240" s="171" t="s">
        <v>137</v>
      </c>
      <c r="H240" s="172">
        <v>34833</v>
      </c>
      <c r="I240" s="169">
        <v>230</v>
      </c>
      <c r="J240" s="173">
        <f ca="1">DATEDIF(E240,$A$3,"y")</f>
        <v>54</v>
      </c>
      <c r="K240" s="173">
        <f ca="1">DATEDIF(H240,$A$3,"y")</f>
        <v>24</v>
      </c>
      <c r="L240" s="173">
        <v>2</v>
      </c>
      <c r="M240" s="174">
        <v>1605.84</v>
      </c>
      <c r="N240" s="190">
        <f t="shared" si="26"/>
        <v>0</v>
      </c>
      <c r="O240" s="175">
        <f t="shared" si="27"/>
        <v>0</v>
      </c>
      <c r="P240" s="174">
        <f t="shared" ca="1" si="21"/>
        <v>0</v>
      </c>
      <c r="Q240" s="175">
        <f t="shared" ca="1" si="22"/>
        <v>1605.84</v>
      </c>
      <c r="R240" s="176">
        <f t="shared" ca="1" si="23"/>
        <v>369.34320000000002</v>
      </c>
      <c r="S240" s="176">
        <f t="shared" ca="1" si="24"/>
        <v>1975.1831999999999</v>
      </c>
      <c r="T240" s="175">
        <f t="shared" ca="1" si="25"/>
        <v>1236.4967999999999</v>
      </c>
      <c r="U240" s="174"/>
      <c r="W240" s="22"/>
    </row>
    <row r="241" spans="1:23" x14ac:dyDescent="0.2">
      <c r="A241" s="221" t="s">
        <v>570</v>
      </c>
      <c r="B241" s="170" t="s">
        <v>98</v>
      </c>
      <c r="C241" s="171" t="s">
        <v>22</v>
      </c>
      <c r="D241" s="171">
        <v>6</v>
      </c>
      <c r="E241" s="172">
        <v>35994</v>
      </c>
      <c r="F241" s="171" t="s">
        <v>30</v>
      </c>
      <c r="G241" s="171" t="s">
        <v>137</v>
      </c>
      <c r="H241" s="172">
        <v>42997</v>
      </c>
      <c r="I241" s="169">
        <v>231</v>
      </c>
      <c r="J241" s="173">
        <f ca="1">DATEDIF(E241,$A$3,"y")</f>
        <v>21</v>
      </c>
      <c r="K241" s="173">
        <f ca="1">DATEDIF(H241,$A$3,"y")</f>
        <v>2</v>
      </c>
      <c r="L241" s="173">
        <v>7</v>
      </c>
      <c r="M241" s="174">
        <v>1740</v>
      </c>
      <c r="N241" s="190">
        <f t="shared" si="26"/>
        <v>348</v>
      </c>
      <c r="O241" s="175">
        <f t="shared" si="27"/>
        <v>313.2</v>
      </c>
      <c r="P241" s="174">
        <f t="shared" ca="1" si="21"/>
        <v>0</v>
      </c>
      <c r="Q241" s="175">
        <f t="shared" ca="1" si="22"/>
        <v>2401.1999999999998</v>
      </c>
      <c r="R241" s="176">
        <f t="shared" ca="1" si="23"/>
        <v>552.27599999999995</v>
      </c>
      <c r="S241" s="176">
        <f t="shared" ca="1" si="24"/>
        <v>2953.4759999999997</v>
      </c>
      <c r="T241" s="175">
        <f t="shared" ca="1" si="25"/>
        <v>1848.924</v>
      </c>
      <c r="U241" s="174"/>
      <c r="W241" s="22"/>
    </row>
    <row r="242" spans="1:23" x14ac:dyDescent="0.2">
      <c r="A242" s="221" t="s">
        <v>571</v>
      </c>
      <c r="B242" s="170" t="s">
        <v>87</v>
      </c>
      <c r="C242" s="171" t="s">
        <v>22</v>
      </c>
      <c r="D242" s="171">
        <v>0</v>
      </c>
      <c r="E242" s="172">
        <v>24558</v>
      </c>
      <c r="F242" s="171" t="s">
        <v>73</v>
      </c>
      <c r="G242" s="171" t="s">
        <v>28</v>
      </c>
      <c r="H242" s="172">
        <v>41500</v>
      </c>
      <c r="I242" s="169">
        <v>232</v>
      </c>
      <c r="J242" s="173">
        <f ca="1">DATEDIF(E242,$A$3,"y")</f>
        <v>53</v>
      </c>
      <c r="K242" s="173">
        <f ca="1">DATEDIF(H242,$A$3,"y")</f>
        <v>6</v>
      </c>
      <c r="L242" s="173">
        <v>8</v>
      </c>
      <c r="M242" s="174">
        <v>1770.672</v>
      </c>
      <c r="N242" s="190">
        <f t="shared" si="26"/>
        <v>354.13440000000003</v>
      </c>
      <c r="O242" s="175">
        <f t="shared" si="27"/>
        <v>318.72095999999999</v>
      </c>
      <c r="P242" s="174">
        <f t="shared" ca="1" si="21"/>
        <v>0</v>
      </c>
      <c r="Q242" s="175">
        <f t="shared" ca="1" si="22"/>
        <v>2443.52736</v>
      </c>
      <c r="R242" s="176">
        <f t="shared" ca="1" si="23"/>
        <v>562.01129279999998</v>
      </c>
      <c r="S242" s="176">
        <f t="shared" ca="1" si="24"/>
        <v>3005.5386527999999</v>
      </c>
      <c r="T242" s="175">
        <f t="shared" ca="1" si="25"/>
        <v>1881.5160672000002</v>
      </c>
      <c r="U242" s="174"/>
      <c r="W242" s="22"/>
    </row>
    <row r="243" spans="1:23" x14ac:dyDescent="0.2">
      <c r="A243" s="221" t="s">
        <v>572</v>
      </c>
      <c r="B243" s="170" t="s">
        <v>171</v>
      </c>
      <c r="C243" s="171" t="s">
        <v>24</v>
      </c>
      <c r="D243" s="171">
        <v>3</v>
      </c>
      <c r="E243" s="172">
        <v>30969</v>
      </c>
      <c r="F243" s="171" t="s">
        <v>20</v>
      </c>
      <c r="G243" s="171" t="s">
        <v>137</v>
      </c>
      <c r="H243" s="172">
        <v>40167</v>
      </c>
      <c r="I243" s="169">
        <v>233</v>
      </c>
      <c r="J243" s="173">
        <f ca="1">DATEDIF(E243,$A$3,"y")</f>
        <v>35</v>
      </c>
      <c r="K243" s="173">
        <f ca="1">DATEDIF(H243,$A$3,"y")</f>
        <v>10</v>
      </c>
      <c r="L243" s="173">
        <v>10</v>
      </c>
      <c r="M243" s="174">
        <v>3122.9279999999999</v>
      </c>
      <c r="N243" s="190">
        <f t="shared" si="26"/>
        <v>624.5856</v>
      </c>
      <c r="O243" s="175">
        <f t="shared" si="27"/>
        <v>562.12703999999997</v>
      </c>
      <c r="P243" s="174">
        <f t="shared" ca="1" si="21"/>
        <v>0</v>
      </c>
      <c r="Q243" s="175">
        <f t="shared" ca="1" si="22"/>
        <v>4309.6406399999996</v>
      </c>
      <c r="R243" s="176">
        <f t="shared" ca="1" si="23"/>
        <v>991.21734719999995</v>
      </c>
      <c r="S243" s="176">
        <f t="shared" ca="1" si="24"/>
        <v>5300.8579871999991</v>
      </c>
      <c r="T243" s="175">
        <f t="shared" ca="1" si="25"/>
        <v>3318.4232927999997</v>
      </c>
      <c r="U243" s="174"/>
      <c r="W243" s="22"/>
    </row>
    <row r="244" spans="1:23" x14ac:dyDescent="0.2">
      <c r="A244" s="221" t="s">
        <v>372</v>
      </c>
      <c r="B244" s="170" t="s">
        <v>166</v>
      </c>
      <c r="C244" s="171" t="s">
        <v>22</v>
      </c>
      <c r="D244" s="171">
        <v>5</v>
      </c>
      <c r="E244" s="172">
        <v>23763</v>
      </c>
      <c r="F244" s="171" t="s">
        <v>30</v>
      </c>
      <c r="G244" s="171" t="s">
        <v>137</v>
      </c>
      <c r="H244" s="172">
        <v>35524</v>
      </c>
      <c r="I244" s="169">
        <v>234</v>
      </c>
      <c r="J244" s="173">
        <f ca="1">DATEDIF(E244,$A$3,"y")</f>
        <v>55</v>
      </c>
      <c r="K244" s="173">
        <f ca="1">DATEDIF(H244,$A$3,"y")</f>
        <v>23</v>
      </c>
      <c r="L244" s="173">
        <v>10</v>
      </c>
      <c r="M244" s="174">
        <v>3057.42</v>
      </c>
      <c r="N244" s="190">
        <f t="shared" si="26"/>
        <v>611.48400000000004</v>
      </c>
      <c r="O244" s="175">
        <f t="shared" si="27"/>
        <v>550.3356</v>
      </c>
      <c r="P244" s="174">
        <f t="shared" ca="1" si="21"/>
        <v>611.48400000000004</v>
      </c>
      <c r="Q244" s="175">
        <f t="shared" ca="1" si="22"/>
        <v>4830.7236000000003</v>
      </c>
      <c r="R244" s="176">
        <f t="shared" ca="1" si="23"/>
        <v>1111.0664280000001</v>
      </c>
      <c r="S244" s="176">
        <f t="shared" ca="1" si="24"/>
        <v>5941.7900280000003</v>
      </c>
      <c r="T244" s="175">
        <f t="shared" ca="1" si="25"/>
        <v>3719.6571720000002</v>
      </c>
      <c r="U244" s="174"/>
      <c r="W244" s="22"/>
    </row>
    <row r="245" spans="1:23" x14ac:dyDescent="0.2">
      <c r="A245" s="221" t="s">
        <v>573</v>
      </c>
      <c r="B245" s="170" t="s">
        <v>134</v>
      </c>
      <c r="C245" s="171" t="s">
        <v>24</v>
      </c>
      <c r="D245" s="171">
        <v>0</v>
      </c>
      <c r="E245" s="172">
        <v>24422</v>
      </c>
      <c r="F245" s="171" t="s">
        <v>27</v>
      </c>
      <c r="G245" s="171" t="s">
        <v>28</v>
      </c>
      <c r="H245" s="172">
        <v>34097</v>
      </c>
      <c r="I245" s="169">
        <v>235</v>
      </c>
      <c r="J245" s="173">
        <f ca="1">DATEDIF(E245,$A$3,"y")</f>
        <v>53</v>
      </c>
      <c r="K245" s="173">
        <f ca="1">DATEDIF(H245,$A$3,"y")</f>
        <v>26</v>
      </c>
      <c r="L245" s="173">
        <v>1</v>
      </c>
      <c r="M245" s="174">
        <v>3200.0520000000001</v>
      </c>
      <c r="N245" s="190">
        <f t="shared" si="26"/>
        <v>0</v>
      </c>
      <c r="O245" s="175">
        <f t="shared" si="27"/>
        <v>0</v>
      </c>
      <c r="P245" s="174">
        <f t="shared" ca="1" si="21"/>
        <v>0</v>
      </c>
      <c r="Q245" s="175">
        <f t="shared" ca="1" si="22"/>
        <v>3200.0520000000001</v>
      </c>
      <c r="R245" s="176">
        <f t="shared" ca="1" si="23"/>
        <v>736.01196000000004</v>
      </c>
      <c r="S245" s="176">
        <f t="shared" ca="1" si="24"/>
        <v>3936.0639600000004</v>
      </c>
      <c r="T245" s="175">
        <f t="shared" ca="1" si="25"/>
        <v>2464.0400399999999</v>
      </c>
      <c r="U245" s="174"/>
      <c r="W245" s="22"/>
    </row>
    <row r="246" spans="1:23" x14ac:dyDescent="0.2">
      <c r="A246" s="221" t="s">
        <v>373</v>
      </c>
      <c r="B246" s="170" t="s">
        <v>189</v>
      </c>
      <c r="C246" s="171" t="s">
        <v>22</v>
      </c>
      <c r="D246" s="171">
        <v>4</v>
      </c>
      <c r="E246" s="172">
        <v>26459</v>
      </c>
      <c r="F246" s="171" t="s">
        <v>190</v>
      </c>
      <c r="G246" s="171" t="s">
        <v>191</v>
      </c>
      <c r="H246" s="172">
        <v>43651</v>
      </c>
      <c r="I246" s="169">
        <v>236</v>
      </c>
      <c r="J246" s="173">
        <f ca="1">DATEDIF(E246,$A$3,"y")</f>
        <v>47</v>
      </c>
      <c r="K246" s="173">
        <f ca="1">DATEDIF(H246,$A$3,"y")</f>
        <v>0</v>
      </c>
      <c r="L246" s="173">
        <v>6</v>
      </c>
      <c r="M246" s="174">
        <v>1810.4880000000001</v>
      </c>
      <c r="N246" s="190">
        <f t="shared" si="26"/>
        <v>362.09760000000006</v>
      </c>
      <c r="O246" s="175">
        <f t="shared" si="27"/>
        <v>253.46832000000003</v>
      </c>
      <c r="P246" s="174">
        <f t="shared" ca="1" si="21"/>
        <v>0</v>
      </c>
      <c r="Q246" s="175">
        <f t="shared" ca="1" si="22"/>
        <v>2426.0539200000003</v>
      </c>
      <c r="R246" s="176">
        <f t="shared" ca="1" si="23"/>
        <v>557.99240160000011</v>
      </c>
      <c r="S246" s="176">
        <f t="shared" ca="1" si="24"/>
        <v>2984.0463216000003</v>
      </c>
      <c r="T246" s="175">
        <f t="shared" ca="1" si="25"/>
        <v>1868.0615184000003</v>
      </c>
      <c r="U246" s="174"/>
      <c r="W246" s="22"/>
    </row>
    <row r="247" spans="1:23" x14ac:dyDescent="0.2">
      <c r="A247" s="221" t="s">
        <v>373</v>
      </c>
      <c r="B247" s="170" t="s">
        <v>88</v>
      </c>
      <c r="C247" s="171" t="s">
        <v>22</v>
      </c>
      <c r="D247" s="171">
        <v>3</v>
      </c>
      <c r="E247" s="172">
        <v>31505</v>
      </c>
      <c r="F247" s="171" t="s">
        <v>30</v>
      </c>
      <c r="G247" s="171" t="s">
        <v>28</v>
      </c>
      <c r="H247" s="172">
        <v>39443</v>
      </c>
      <c r="I247" s="169">
        <v>237</v>
      </c>
      <c r="J247" s="173">
        <f ca="1">DATEDIF(E247,$A$3,"y")</f>
        <v>34</v>
      </c>
      <c r="K247" s="173">
        <f ca="1">DATEDIF(H247,$A$3,"y")</f>
        <v>12</v>
      </c>
      <c r="L247" s="173">
        <v>7</v>
      </c>
      <c r="M247" s="174">
        <v>3041.328</v>
      </c>
      <c r="N247" s="190">
        <f t="shared" si="26"/>
        <v>608.26560000000006</v>
      </c>
      <c r="O247" s="175">
        <f t="shared" si="27"/>
        <v>547.43903999999998</v>
      </c>
      <c r="P247" s="174">
        <f t="shared" ca="1" si="21"/>
        <v>0</v>
      </c>
      <c r="Q247" s="175">
        <f t="shared" ca="1" si="22"/>
        <v>4197.0326400000004</v>
      </c>
      <c r="R247" s="176">
        <f t="shared" ca="1" si="23"/>
        <v>965.31750720000014</v>
      </c>
      <c r="S247" s="176">
        <f t="shared" ca="1" si="24"/>
        <v>5162.3501472000007</v>
      </c>
      <c r="T247" s="175">
        <f t="shared" ca="1" si="25"/>
        <v>3231.7151328</v>
      </c>
      <c r="U247" s="174"/>
      <c r="W247" s="22"/>
    </row>
    <row r="248" spans="1:23" x14ac:dyDescent="0.2">
      <c r="A248" s="221" t="s">
        <v>374</v>
      </c>
      <c r="B248" s="170" t="s">
        <v>187</v>
      </c>
      <c r="C248" s="171" t="s">
        <v>24</v>
      </c>
      <c r="D248" s="171">
        <v>5</v>
      </c>
      <c r="E248" s="172">
        <v>23085</v>
      </c>
      <c r="F248" s="171" t="s">
        <v>73</v>
      </c>
      <c r="G248" s="171" t="s">
        <v>137</v>
      </c>
      <c r="H248" s="172">
        <v>34593</v>
      </c>
      <c r="I248" s="169">
        <v>238</v>
      </c>
      <c r="J248" s="173">
        <f ca="1">DATEDIF(E248,$A$3,"y")</f>
        <v>57</v>
      </c>
      <c r="K248" s="173">
        <f ca="1">DATEDIF(H248,$A$3,"y")</f>
        <v>25</v>
      </c>
      <c r="L248" s="173">
        <v>1</v>
      </c>
      <c r="M248" s="174">
        <v>1363.2</v>
      </c>
      <c r="N248" s="190">
        <f t="shared" si="26"/>
        <v>0</v>
      </c>
      <c r="O248" s="175">
        <f t="shared" si="27"/>
        <v>0</v>
      </c>
      <c r="P248" s="174">
        <f t="shared" ca="1" si="21"/>
        <v>0</v>
      </c>
      <c r="Q248" s="175">
        <f t="shared" ca="1" si="22"/>
        <v>1363.2</v>
      </c>
      <c r="R248" s="176">
        <f t="shared" ca="1" si="23"/>
        <v>313.536</v>
      </c>
      <c r="S248" s="176">
        <f t="shared" ca="1" si="24"/>
        <v>1676.7360000000001</v>
      </c>
      <c r="T248" s="175">
        <f t="shared" ca="1" si="25"/>
        <v>1049.664</v>
      </c>
      <c r="U248" s="174"/>
      <c r="W248" s="22"/>
    </row>
    <row r="249" spans="1:23" x14ac:dyDescent="0.2">
      <c r="A249" s="221" t="s">
        <v>574</v>
      </c>
      <c r="B249" s="170" t="s">
        <v>119</v>
      </c>
      <c r="C249" s="171" t="s">
        <v>24</v>
      </c>
      <c r="D249" s="171">
        <v>3</v>
      </c>
      <c r="E249" s="172">
        <v>31040</v>
      </c>
      <c r="F249" s="171" t="s">
        <v>38</v>
      </c>
      <c r="G249" s="171" t="s">
        <v>28</v>
      </c>
      <c r="H249" s="172">
        <v>41816</v>
      </c>
      <c r="I249" s="169">
        <v>239</v>
      </c>
      <c r="J249" s="173">
        <f ca="1">DATEDIF(E249,$A$3,"y")</f>
        <v>35</v>
      </c>
      <c r="K249" s="173">
        <f ca="1">DATEDIF(H249,$A$3,"y")</f>
        <v>5</v>
      </c>
      <c r="L249" s="173">
        <v>5</v>
      </c>
      <c r="M249" s="174">
        <v>2920.8719999999998</v>
      </c>
      <c r="N249" s="190">
        <f t="shared" si="26"/>
        <v>584.17439999999999</v>
      </c>
      <c r="O249" s="175">
        <f t="shared" si="27"/>
        <v>408.92207999999999</v>
      </c>
      <c r="P249" s="174">
        <f t="shared" ca="1" si="21"/>
        <v>0</v>
      </c>
      <c r="Q249" s="175">
        <f t="shared" ca="1" si="22"/>
        <v>3913.9684799999995</v>
      </c>
      <c r="R249" s="176">
        <f t="shared" ca="1" si="23"/>
        <v>900.21275039999989</v>
      </c>
      <c r="S249" s="176">
        <f t="shared" ca="1" si="24"/>
        <v>4814.1812303999995</v>
      </c>
      <c r="T249" s="175">
        <f t="shared" ca="1" si="25"/>
        <v>3013.7557295999995</v>
      </c>
      <c r="U249" s="174"/>
      <c r="W249" s="22"/>
    </row>
    <row r="250" spans="1:23" x14ac:dyDescent="0.2">
      <c r="A250" s="221" t="s">
        <v>575</v>
      </c>
      <c r="B250" s="170" t="s">
        <v>89</v>
      </c>
      <c r="C250" s="171" t="s">
        <v>22</v>
      </c>
      <c r="D250" s="171">
        <v>6</v>
      </c>
      <c r="E250" s="172">
        <v>26626</v>
      </c>
      <c r="F250" s="171" t="s">
        <v>38</v>
      </c>
      <c r="G250" s="171" t="s">
        <v>28</v>
      </c>
      <c r="H250" s="172">
        <v>39187</v>
      </c>
      <c r="I250" s="169">
        <v>240</v>
      </c>
      <c r="J250" s="173">
        <f ca="1">DATEDIF(E250,$A$3,"y")</f>
        <v>47</v>
      </c>
      <c r="K250" s="173">
        <f ca="1">DATEDIF(H250,$A$3,"y")</f>
        <v>12</v>
      </c>
      <c r="L250" s="173">
        <v>9</v>
      </c>
      <c r="M250" s="174">
        <v>2669.7360000000003</v>
      </c>
      <c r="N250" s="190">
        <f t="shared" si="26"/>
        <v>533.94720000000007</v>
      </c>
      <c r="O250" s="175">
        <f t="shared" si="27"/>
        <v>480.55248000000006</v>
      </c>
      <c r="P250" s="174">
        <f t="shared" ca="1" si="21"/>
        <v>0</v>
      </c>
      <c r="Q250" s="175">
        <f t="shared" ca="1" si="22"/>
        <v>3684.2356800000007</v>
      </c>
      <c r="R250" s="176">
        <f t="shared" ca="1" si="23"/>
        <v>847.37420640000016</v>
      </c>
      <c r="S250" s="176">
        <f t="shared" ca="1" si="24"/>
        <v>4531.6098864000005</v>
      </c>
      <c r="T250" s="175">
        <f t="shared" ca="1" si="25"/>
        <v>2836.8614736000004</v>
      </c>
      <c r="U250" s="174"/>
      <c r="W250" s="22"/>
    </row>
    <row r="251" spans="1:23" x14ac:dyDescent="0.2">
      <c r="A251" s="221" t="s">
        <v>576</v>
      </c>
      <c r="B251" s="170" t="s">
        <v>167</v>
      </c>
      <c r="C251" s="171" t="s">
        <v>22</v>
      </c>
      <c r="D251" s="171">
        <v>3</v>
      </c>
      <c r="E251" s="172">
        <v>31929</v>
      </c>
      <c r="F251" s="171" t="s">
        <v>20</v>
      </c>
      <c r="G251" s="171" t="s">
        <v>137</v>
      </c>
      <c r="H251" s="172">
        <v>41031</v>
      </c>
      <c r="I251" s="169">
        <v>241</v>
      </c>
      <c r="J251" s="173">
        <f ca="1">DATEDIF(E251,$A$3,"y")</f>
        <v>32</v>
      </c>
      <c r="K251" s="173">
        <f ca="1">DATEDIF(H251,$A$3,"y")</f>
        <v>7</v>
      </c>
      <c r="L251" s="173">
        <v>10</v>
      </c>
      <c r="M251" s="174">
        <v>3200.748</v>
      </c>
      <c r="N251" s="190">
        <f t="shared" si="26"/>
        <v>640.14960000000008</v>
      </c>
      <c r="O251" s="175">
        <f t="shared" si="27"/>
        <v>576.13463999999999</v>
      </c>
      <c r="P251" s="174">
        <f t="shared" ca="1" si="21"/>
        <v>0</v>
      </c>
      <c r="Q251" s="175">
        <f t="shared" ca="1" si="22"/>
        <v>4417.0322400000005</v>
      </c>
      <c r="R251" s="176">
        <f t="shared" ca="1" si="23"/>
        <v>1015.9174152000002</v>
      </c>
      <c r="S251" s="176">
        <f t="shared" ca="1" si="24"/>
        <v>5432.949655200001</v>
      </c>
      <c r="T251" s="175">
        <f t="shared" ca="1" si="25"/>
        <v>3401.1148248000004</v>
      </c>
      <c r="U251" s="174"/>
      <c r="W251" s="22"/>
    </row>
    <row r="252" spans="1:23" x14ac:dyDescent="0.2">
      <c r="A252" s="221" t="s">
        <v>577</v>
      </c>
      <c r="B252" s="170" t="s">
        <v>90</v>
      </c>
      <c r="C252" s="171" t="s">
        <v>22</v>
      </c>
      <c r="D252" s="171">
        <v>6</v>
      </c>
      <c r="E252" s="172">
        <v>35943</v>
      </c>
      <c r="F252" s="171" t="s">
        <v>27</v>
      </c>
      <c r="G252" s="171" t="s">
        <v>28</v>
      </c>
      <c r="H252" s="172">
        <v>43037</v>
      </c>
      <c r="I252" s="169">
        <v>242</v>
      </c>
      <c r="J252" s="173">
        <f ca="1">DATEDIF(E252,$A$3,"y")</f>
        <v>21</v>
      </c>
      <c r="K252" s="173">
        <f ca="1">DATEDIF(H252,$A$3,"y")</f>
        <v>2</v>
      </c>
      <c r="L252" s="173">
        <v>3</v>
      </c>
      <c r="M252" s="174">
        <v>2510.904</v>
      </c>
      <c r="N252" s="190">
        <f t="shared" si="26"/>
        <v>0</v>
      </c>
      <c r="O252" s="175">
        <f t="shared" si="27"/>
        <v>351.52656000000002</v>
      </c>
      <c r="P252" s="174">
        <f t="shared" ca="1" si="21"/>
        <v>0</v>
      </c>
      <c r="Q252" s="175">
        <f t="shared" ca="1" si="22"/>
        <v>2862.4305599999998</v>
      </c>
      <c r="R252" s="176">
        <f t="shared" ca="1" si="23"/>
        <v>658.35902880000003</v>
      </c>
      <c r="S252" s="176">
        <f t="shared" ca="1" si="24"/>
        <v>3520.7895887999998</v>
      </c>
      <c r="T252" s="175">
        <f t="shared" ca="1" si="25"/>
        <v>2204.0715311999998</v>
      </c>
      <c r="U252" s="174"/>
      <c r="W252" s="22"/>
    </row>
    <row r="253" spans="1:23" x14ac:dyDescent="0.2">
      <c r="A253" s="221" t="s">
        <v>375</v>
      </c>
      <c r="B253" s="170" t="s">
        <v>186</v>
      </c>
      <c r="C253" s="171" t="s">
        <v>24</v>
      </c>
      <c r="D253" s="171">
        <v>2</v>
      </c>
      <c r="E253" s="172">
        <v>26513</v>
      </c>
      <c r="F253" s="171" t="s">
        <v>149</v>
      </c>
      <c r="G253" s="171" t="s">
        <v>137</v>
      </c>
      <c r="H253" s="172">
        <v>35188</v>
      </c>
      <c r="I253" s="169">
        <v>243</v>
      </c>
      <c r="J253" s="173">
        <f ca="1">DATEDIF(E253,$A$3,"y")</f>
        <v>47</v>
      </c>
      <c r="K253" s="173">
        <f ca="1">DATEDIF(H253,$A$3,"y")</f>
        <v>23</v>
      </c>
      <c r="L253" s="173">
        <v>2</v>
      </c>
      <c r="M253" s="174">
        <v>1616.8920000000001</v>
      </c>
      <c r="N253" s="190">
        <f t="shared" si="26"/>
        <v>0</v>
      </c>
      <c r="O253" s="175">
        <f t="shared" si="27"/>
        <v>0</v>
      </c>
      <c r="P253" s="174">
        <f t="shared" ca="1" si="21"/>
        <v>0</v>
      </c>
      <c r="Q253" s="175">
        <f t="shared" ca="1" si="22"/>
        <v>1616.8920000000001</v>
      </c>
      <c r="R253" s="176">
        <f t="shared" ca="1" si="23"/>
        <v>371.88516000000004</v>
      </c>
      <c r="S253" s="176">
        <f t="shared" ca="1" si="24"/>
        <v>1988.7771600000001</v>
      </c>
      <c r="T253" s="175">
        <f t="shared" ca="1" si="25"/>
        <v>1245.00684</v>
      </c>
      <c r="U253" s="174"/>
      <c r="W253" s="22"/>
    </row>
    <row r="254" spans="1:23" x14ac:dyDescent="0.2">
      <c r="A254" s="221" t="s">
        <v>578</v>
      </c>
      <c r="B254" s="170" t="s">
        <v>178</v>
      </c>
      <c r="C254" s="171" t="s">
        <v>24</v>
      </c>
      <c r="D254" s="171">
        <v>5</v>
      </c>
      <c r="E254" s="172">
        <v>33803</v>
      </c>
      <c r="F254" s="171" t="s">
        <v>30</v>
      </c>
      <c r="G254" s="171" t="s">
        <v>137</v>
      </c>
      <c r="H254" s="172">
        <v>37328</v>
      </c>
      <c r="I254" s="169">
        <v>244</v>
      </c>
      <c r="J254" s="173">
        <f ca="1">DATEDIF(E254,$A$3,"y")</f>
        <v>27</v>
      </c>
      <c r="K254" s="173">
        <f ca="1">DATEDIF(H254,$A$3,"y")</f>
        <v>18</v>
      </c>
      <c r="L254" s="173">
        <v>1</v>
      </c>
      <c r="M254" s="174">
        <v>2982.8639999999996</v>
      </c>
      <c r="N254" s="190">
        <f t="shared" si="26"/>
        <v>0</v>
      </c>
      <c r="O254" s="175">
        <f t="shared" si="27"/>
        <v>0</v>
      </c>
      <c r="P254" s="174">
        <f t="shared" ca="1" si="21"/>
        <v>0</v>
      </c>
      <c r="Q254" s="175">
        <f t="shared" ca="1" si="22"/>
        <v>2982.8639999999996</v>
      </c>
      <c r="R254" s="176">
        <f t="shared" ca="1" si="23"/>
        <v>686.05871999999988</v>
      </c>
      <c r="S254" s="176">
        <f t="shared" ca="1" si="24"/>
        <v>3668.9227199999996</v>
      </c>
      <c r="T254" s="175">
        <f t="shared" ca="1" si="25"/>
        <v>2296.8052799999996</v>
      </c>
      <c r="U254" s="174"/>
      <c r="W254" s="22"/>
    </row>
    <row r="255" spans="1:23" x14ac:dyDescent="0.2">
      <c r="A255" s="221" t="s">
        <v>376</v>
      </c>
      <c r="B255" s="170" t="s">
        <v>79</v>
      </c>
      <c r="C255" s="171" t="s">
        <v>22</v>
      </c>
      <c r="D255" s="171">
        <v>3</v>
      </c>
      <c r="E255" s="172">
        <v>30772</v>
      </c>
      <c r="F255" s="171" t="s">
        <v>35</v>
      </c>
      <c r="G255" s="171" t="s">
        <v>28</v>
      </c>
      <c r="H255" s="172">
        <v>38966</v>
      </c>
      <c r="I255" s="169">
        <v>245</v>
      </c>
      <c r="J255" s="173">
        <f ca="1">DATEDIF(E255,$A$3,"y")</f>
        <v>36</v>
      </c>
      <c r="K255" s="173">
        <f ca="1">DATEDIF(H255,$A$3,"y")</f>
        <v>13</v>
      </c>
      <c r="L255" s="173">
        <v>8</v>
      </c>
      <c r="M255" s="174">
        <v>1706.7839999999999</v>
      </c>
      <c r="N255" s="190">
        <f t="shared" si="26"/>
        <v>341.35680000000002</v>
      </c>
      <c r="O255" s="175">
        <f t="shared" si="27"/>
        <v>307.22111999999998</v>
      </c>
      <c r="P255" s="174">
        <f t="shared" ca="1" si="21"/>
        <v>0</v>
      </c>
      <c r="Q255" s="175">
        <f t="shared" ca="1" si="22"/>
        <v>2355.3619200000003</v>
      </c>
      <c r="R255" s="176">
        <f t="shared" ca="1" si="23"/>
        <v>541.73324160000004</v>
      </c>
      <c r="S255" s="176">
        <f t="shared" ca="1" si="24"/>
        <v>2897.0951616000002</v>
      </c>
      <c r="T255" s="175">
        <f t="shared" ca="1" si="25"/>
        <v>1813.6286784000004</v>
      </c>
      <c r="U255" s="174"/>
      <c r="W255" s="22"/>
    </row>
    <row r="256" spans="1:23" x14ac:dyDescent="0.2">
      <c r="A256" s="221" t="s">
        <v>579</v>
      </c>
      <c r="B256" s="170" t="s">
        <v>143</v>
      </c>
      <c r="C256" s="171" t="s">
        <v>22</v>
      </c>
      <c r="D256" s="171">
        <v>4</v>
      </c>
      <c r="E256" s="172">
        <v>28919</v>
      </c>
      <c r="F256" s="171" t="s">
        <v>20</v>
      </c>
      <c r="G256" s="171" t="s">
        <v>137</v>
      </c>
      <c r="H256" s="172">
        <v>40125</v>
      </c>
      <c r="I256" s="169">
        <v>246</v>
      </c>
      <c r="J256" s="173">
        <f ca="1">DATEDIF(E256,$A$3,"y")</f>
        <v>41</v>
      </c>
      <c r="K256" s="173">
        <f ca="1">DATEDIF(H256,$A$3,"y")</f>
        <v>10</v>
      </c>
      <c r="L256" s="173">
        <v>1</v>
      </c>
      <c r="M256" s="174">
        <v>1958.2079999999999</v>
      </c>
      <c r="N256" s="190">
        <f t="shared" si="26"/>
        <v>0</v>
      </c>
      <c r="O256" s="175">
        <f t="shared" si="27"/>
        <v>0</v>
      </c>
      <c r="P256" s="174">
        <f t="shared" ca="1" si="21"/>
        <v>0</v>
      </c>
      <c r="Q256" s="175">
        <f t="shared" ca="1" si="22"/>
        <v>1958.2079999999999</v>
      </c>
      <c r="R256" s="176">
        <f t="shared" ca="1" si="23"/>
        <v>450.38783999999998</v>
      </c>
      <c r="S256" s="176">
        <f t="shared" ca="1" si="24"/>
        <v>2408.59584</v>
      </c>
      <c r="T256" s="175">
        <f t="shared" ca="1" si="25"/>
        <v>1507.8201599999998</v>
      </c>
      <c r="U256" s="174"/>
      <c r="W256" s="22"/>
    </row>
    <row r="257" spans="1:23" x14ac:dyDescent="0.2">
      <c r="A257" s="221" t="s">
        <v>377</v>
      </c>
      <c r="B257" s="170" t="s">
        <v>147</v>
      </c>
      <c r="C257" s="171" t="s">
        <v>22</v>
      </c>
      <c r="D257" s="171">
        <v>5</v>
      </c>
      <c r="E257" s="172">
        <v>24531</v>
      </c>
      <c r="F257" s="171" t="s">
        <v>145</v>
      </c>
      <c r="G257" s="171" t="s">
        <v>137</v>
      </c>
      <c r="H257" s="172">
        <v>36880</v>
      </c>
      <c r="I257" s="169">
        <v>247</v>
      </c>
      <c r="J257" s="173">
        <f ca="1">DATEDIF(E257,$A$3,"y")</f>
        <v>53</v>
      </c>
      <c r="K257" s="173">
        <f ca="1">DATEDIF(H257,$A$3,"y")</f>
        <v>19</v>
      </c>
      <c r="L257" s="173">
        <v>3</v>
      </c>
      <c r="M257" s="174">
        <v>2106.1320000000001</v>
      </c>
      <c r="N257" s="190">
        <f t="shared" si="26"/>
        <v>0</v>
      </c>
      <c r="O257" s="175">
        <f t="shared" si="27"/>
        <v>294.85848000000004</v>
      </c>
      <c r="P257" s="174">
        <f t="shared" ca="1" si="21"/>
        <v>421.22640000000001</v>
      </c>
      <c r="Q257" s="175">
        <f t="shared" ca="1" si="22"/>
        <v>2822.2168799999999</v>
      </c>
      <c r="R257" s="176">
        <f t="shared" ca="1" si="23"/>
        <v>649.10988240000006</v>
      </c>
      <c r="S257" s="176">
        <f t="shared" ca="1" si="24"/>
        <v>3471.3267624</v>
      </c>
      <c r="T257" s="175">
        <f t="shared" ca="1" si="25"/>
        <v>2173.1069975999999</v>
      </c>
      <c r="U257" s="174"/>
      <c r="W257" s="22"/>
    </row>
    <row r="258" spans="1:23" x14ac:dyDescent="0.2">
      <c r="A258" s="221" t="s">
        <v>580</v>
      </c>
      <c r="B258" s="170" t="s">
        <v>63</v>
      </c>
      <c r="C258" s="171" t="s">
        <v>22</v>
      </c>
      <c r="D258" s="171">
        <v>3</v>
      </c>
      <c r="E258" s="172">
        <v>31453</v>
      </c>
      <c r="F258" s="171" t="s">
        <v>73</v>
      </c>
      <c r="G258" s="171" t="s">
        <v>28</v>
      </c>
      <c r="H258" s="172">
        <v>41713</v>
      </c>
      <c r="I258" s="169">
        <v>248</v>
      </c>
      <c r="J258" s="173">
        <f ca="1">DATEDIF(E258,$A$3,"y")</f>
        <v>34</v>
      </c>
      <c r="K258" s="173">
        <f ca="1">DATEDIF(H258,$A$3,"y")</f>
        <v>6</v>
      </c>
      <c r="L258" s="173">
        <v>7</v>
      </c>
      <c r="M258" s="174">
        <v>2301.4079999999999</v>
      </c>
      <c r="N258" s="190">
        <f t="shared" si="26"/>
        <v>460.28160000000003</v>
      </c>
      <c r="O258" s="175">
        <f t="shared" si="27"/>
        <v>414.25343999999996</v>
      </c>
      <c r="P258" s="174">
        <f t="shared" ca="1" si="21"/>
        <v>0</v>
      </c>
      <c r="Q258" s="175">
        <f t="shared" ca="1" si="22"/>
        <v>3175.9430399999997</v>
      </c>
      <c r="R258" s="176">
        <f t="shared" ca="1" si="23"/>
        <v>730.46689919999994</v>
      </c>
      <c r="S258" s="176">
        <f t="shared" ca="1" si="24"/>
        <v>3906.4099391999998</v>
      </c>
      <c r="T258" s="175">
        <f t="shared" ca="1" si="25"/>
        <v>2445.4761407999995</v>
      </c>
      <c r="U258" s="174"/>
      <c r="W258" s="22"/>
    </row>
    <row r="259" spans="1:23" x14ac:dyDescent="0.2">
      <c r="A259" s="221" t="s">
        <v>581</v>
      </c>
      <c r="B259" s="170" t="s">
        <v>23</v>
      </c>
      <c r="C259" s="171" t="s">
        <v>24</v>
      </c>
      <c r="D259" s="171">
        <v>1</v>
      </c>
      <c r="E259" s="172">
        <v>27445</v>
      </c>
      <c r="F259" s="171" t="s">
        <v>20</v>
      </c>
      <c r="G259" s="171" t="s">
        <v>21</v>
      </c>
      <c r="H259" s="172">
        <v>35644</v>
      </c>
      <c r="I259" s="169">
        <v>249</v>
      </c>
      <c r="J259" s="173">
        <f ca="1">DATEDIF(E259,$A$3,"y")</f>
        <v>45</v>
      </c>
      <c r="K259" s="173">
        <f ca="1">DATEDIF(H259,$A$3,"y")</f>
        <v>22</v>
      </c>
      <c r="L259" s="173">
        <v>6</v>
      </c>
      <c r="M259" s="174">
        <v>2832.72</v>
      </c>
      <c r="N259" s="190">
        <f t="shared" si="26"/>
        <v>566.54399999999998</v>
      </c>
      <c r="O259" s="175">
        <f t="shared" si="27"/>
        <v>396.58080000000001</v>
      </c>
      <c r="P259" s="174">
        <f t="shared" ca="1" si="21"/>
        <v>566.54399999999998</v>
      </c>
      <c r="Q259" s="175">
        <f t="shared" ca="1" si="22"/>
        <v>4362.3887999999997</v>
      </c>
      <c r="R259" s="176">
        <f t="shared" ca="1" si="23"/>
        <v>1003.349424</v>
      </c>
      <c r="S259" s="176">
        <f t="shared" ca="1" si="24"/>
        <v>5365.7382239999997</v>
      </c>
      <c r="T259" s="175">
        <f t="shared" ca="1" si="25"/>
        <v>3359.0393759999997</v>
      </c>
      <c r="U259" s="174"/>
      <c r="W259" s="22"/>
    </row>
    <row r="260" spans="1:23" x14ac:dyDescent="0.2">
      <c r="A260" s="221" t="s">
        <v>378</v>
      </c>
      <c r="B260" s="170" t="s">
        <v>174</v>
      </c>
      <c r="C260" s="171" t="s">
        <v>24</v>
      </c>
      <c r="D260" s="171">
        <v>0</v>
      </c>
      <c r="E260" s="172">
        <v>24390</v>
      </c>
      <c r="F260" s="171" t="s">
        <v>73</v>
      </c>
      <c r="G260" s="171" t="s">
        <v>137</v>
      </c>
      <c r="H260" s="172">
        <v>34104</v>
      </c>
      <c r="I260" s="169">
        <v>250</v>
      </c>
      <c r="J260" s="173">
        <f ca="1">DATEDIF(E260,$A$3,"y")</f>
        <v>53</v>
      </c>
      <c r="K260" s="173">
        <f ca="1">DATEDIF(H260,$A$3,"y")</f>
        <v>26</v>
      </c>
      <c r="L260" s="173">
        <v>10</v>
      </c>
      <c r="M260" s="174">
        <v>1268.7239999999999</v>
      </c>
      <c r="N260" s="190">
        <f t="shared" si="26"/>
        <v>253.7448</v>
      </c>
      <c r="O260" s="175">
        <f t="shared" si="27"/>
        <v>228.37031999999999</v>
      </c>
      <c r="P260" s="174">
        <f t="shared" ca="1" si="21"/>
        <v>253.7448</v>
      </c>
      <c r="Q260" s="175">
        <f t="shared" ca="1" si="22"/>
        <v>2004.5839199999998</v>
      </c>
      <c r="R260" s="176">
        <f t="shared" ca="1" si="23"/>
        <v>461.05430159999997</v>
      </c>
      <c r="S260" s="176">
        <f t="shared" ca="1" si="24"/>
        <v>2465.6382215999997</v>
      </c>
      <c r="T260" s="175">
        <f t="shared" ca="1" si="25"/>
        <v>1543.5296183999999</v>
      </c>
      <c r="U260" s="174"/>
      <c r="W260" s="22"/>
    </row>
    <row r="261" spans="1:23" x14ac:dyDescent="0.2">
      <c r="A261" s="221" t="s">
        <v>582</v>
      </c>
      <c r="B261" s="170" t="s">
        <v>91</v>
      </c>
      <c r="C261" s="171" t="s">
        <v>24</v>
      </c>
      <c r="D261" s="171">
        <v>5</v>
      </c>
      <c r="E261" s="172">
        <v>23260</v>
      </c>
      <c r="F261" s="171" t="s">
        <v>35</v>
      </c>
      <c r="G261" s="171" t="s">
        <v>28</v>
      </c>
      <c r="H261" s="172">
        <v>30261</v>
      </c>
      <c r="I261" s="169">
        <v>251</v>
      </c>
      <c r="J261" s="173">
        <f ca="1">DATEDIF(E261,$A$3,"y")</f>
        <v>56</v>
      </c>
      <c r="K261" s="173">
        <f ca="1">DATEDIF(H261,$A$3,"y")</f>
        <v>37</v>
      </c>
      <c r="L261" s="173">
        <v>1</v>
      </c>
      <c r="M261" s="174">
        <v>2509.5840000000003</v>
      </c>
      <c r="N261" s="190">
        <f t="shared" si="26"/>
        <v>0</v>
      </c>
      <c r="O261" s="175">
        <f t="shared" si="27"/>
        <v>0</v>
      </c>
      <c r="P261" s="174">
        <f t="shared" ca="1" si="21"/>
        <v>0</v>
      </c>
      <c r="Q261" s="175">
        <f t="shared" ca="1" si="22"/>
        <v>2509.5840000000003</v>
      </c>
      <c r="R261" s="176">
        <f t="shared" ca="1" si="23"/>
        <v>577.20432000000005</v>
      </c>
      <c r="S261" s="176">
        <f t="shared" ca="1" si="24"/>
        <v>3086.7883200000006</v>
      </c>
      <c r="T261" s="175">
        <f t="shared" ca="1" si="25"/>
        <v>1932.3796800000002</v>
      </c>
      <c r="U261" s="174"/>
      <c r="W261" s="22"/>
    </row>
    <row r="262" spans="1:23" x14ac:dyDescent="0.2">
      <c r="A262" s="221" t="s">
        <v>379</v>
      </c>
      <c r="B262" s="170" t="s">
        <v>42</v>
      </c>
      <c r="C262" s="171" t="s">
        <v>22</v>
      </c>
      <c r="D262" s="171">
        <v>5</v>
      </c>
      <c r="E262" s="172">
        <v>22715</v>
      </c>
      <c r="F262" s="171" t="s">
        <v>35</v>
      </c>
      <c r="G262" s="171" t="s">
        <v>28</v>
      </c>
      <c r="H262" s="172">
        <v>36660</v>
      </c>
      <c r="I262" s="169">
        <v>252</v>
      </c>
      <c r="J262" s="173">
        <f ca="1">DATEDIF(E262,$A$3,"y")</f>
        <v>58</v>
      </c>
      <c r="K262" s="173">
        <f ca="1">DATEDIF(H262,$A$3,"y")</f>
        <v>19</v>
      </c>
      <c r="L262" s="173">
        <v>6</v>
      </c>
      <c r="M262" s="174">
        <v>2849.7840000000001</v>
      </c>
      <c r="N262" s="190">
        <f t="shared" si="26"/>
        <v>569.95680000000004</v>
      </c>
      <c r="O262" s="175">
        <f t="shared" si="27"/>
        <v>398.96976000000006</v>
      </c>
      <c r="P262" s="174">
        <f t="shared" ca="1" si="21"/>
        <v>569.95680000000004</v>
      </c>
      <c r="Q262" s="175">
        <f t="shared" ca="1" si="22"/>
        <v>4388.6673600000004</v>
      </c>
      <c r="R262" s="176">
        <f t="shared" ca="1" si="23"/>
        <v>1009.3934928000001</v>
      </c>
      <c r="S262" s="176">
        <f t="shared" ca="1" si="24"/>
        <v>5398.0608528000002</v>
      </c>
      <c r="T262" s="175">
        <f t="shared" ca="1" si="25"/>
        <v>3379.2738672000005</v>
      </c>
      <c r="U262" s="174"/>
      <c r="W262" s="22"/>
    </row>
    <row r="263" spans="1:23" x14ac:dyDescent="0.2">
      <c r="A263" s="221" t="s">
        <v>583</v>
      </c>
      <c r="B263" s="170" t="s">
        <v>90</v>
      </c>
      <c r="C263" s="171" t="s">
        <v>22</v>
      </c>
      <c r="D263" s="171">
        <v>3</v>
      </c>
      <c r="E263" s="172">
        <v>30620</v>
      </c>
      <c r="F263" s="171" t="s">
        <v>27</v>
      </c>
      <c r="G263" s="171" t="s">
        <v>28</v>
      </c>
      <c r="H263" s="172">
        <v>42360</v>
      </c>
      <c r="I263" s="169">
        <v>253</v>
      </c>
      <c r="J263" s="173">
        <f ca="1">DATEDIF(E263,$A$3,"y")</f>
        <v>36</v>
      </c>
      <c r="K263" s="173">
        <f ca="1">DATEDIF(H263,$A$3,"y")</f>
        <v>4</v>
      </c>
      <c r="L263" s="173">
        <v>9</v>
      </c>
      <c r="M263" s="174">
        <v>2589.4919999999997</v>
      </c>
      <c r="N263" s="190">
        <f t="shared" si="26"/>
        <v>517.89839999999992</v>
      </c>
      <c r="O263" s="175">
        <f t="shared" si="27"/>
        <v>466.10855999999995</v>
      </c>
      <c r="P263" s="174">
        <f t="shared" ca="1" si="21"/>
        <v>0</v>
      </c>
      <c r="Q263" s="175">
        <f t="shared" ca="1" si="22"/>
        <v>3573.4989599999999</v>
      </c>
      <c r="R263" s="176">
        <f t="shared" ca="1" si="23"/>
        <v>821.90476079999996</v>
      </c>
      <c r="S263" s="176">
        <f t="shared" ca="1" si="24"/>
        <v>4395.4037208</v>
      </c>
      <c r="T263" s="175">
        <f t="shared" ca="1" si="25"/>
        <v>2751.5941991999998</v>
      </c>
      <c r="U263" s="174"/>
      <c r="W263" s="22"/>
    </row>
    <row r="264" spans="1:23" x14ac:dyDescent="0.2">
      <c r="A264" s="221" t="s">
        <v>584</v>
      </c>
      <c r="B264" s="170" t="s">
        <v>92</v>
      </c>
      <c r="C264" s="171" t="s">
        <v>22</v>
      </c>
      <c r="D264" s="171">
        <v>5</v>
      </c>
      <c r="E264" s="172">
        <v>23692</v>
      </c>
      <c r="F264" s="171" t="s">
        <v>93</v>
      </c>
      <c r="G264" s="171" t="s">
        <v>28</v>
      </c>
      <c r="H264" s="172">
        <v>33852</v>
      </c>
      <c r="I264" s="169">
        <v>254</v>
      </c>
      <c r="J264" s="173">
        <f ca="1">DATEDIF(E264,$A$3,"y")</f>
        <v>55</v>
      </c>
      <c r="K264" s="173">
        <f ca="1">DATEDIF(H264,$A$3,"y")</f>
        <v>27</v>
      </c>
      <c r="L264" s="173">
        <v>4</v>
      </c>
      <c r="M264" s="174">
        <v>1519.6439999999998</v>
      </c>
      <c r="N264" s="190">
        <f t="shared" si="26"/>
        <v>0</v>
      </c>
      <c r="O264" s="175">
        <f t="shared" si="27"/>
        <v>212.75015999999999</v>
      </c>
      <c r="P264" s="174">
        <f t="shared" ca="1" si="21"/>
        <v>303.92879999999997</v>
      </c>
      <c r="Q264" s="175">
        <f t="shared" ca="1" si="22"/>
        <v>2036.3229599999997</v>
      </c>
      <c r="R264" s="176">
        <f t="shared" ca="1" si="23"/>
        <v>468.35428079999997</v>
      </c>
      <c r="S264" s="176">
        <f t="shared" ca="1" si="24"/>
        <v>2504.6772407999997</v>
      </c>
      <c r="T264" s="175">
        <f t="shared" ca="1" si="25"/>
        <v>1567.9686791999998</v>
      </c>
      <c r="U264" s="174"/>
      <c r="W264" s="22"/>
    </row>
    <row r="265" spans="1:23" x14ac:dyDescent="0.2">
      <c r="A265" s="221" t="s">
        <v>380</v>
      </c>
      <c r="B265" s="170" t="s">
        <v>168</v>
      </c>
      <c r="C265" s="171" t="s">
        <v>22</v>
      </c>
      <c r="D265" s="171">
        <v>6</v>
      </c>
      <c r="E265" s="172">
        <v>25724</v>
      </c>
      <c r="F265" s="171" t="s">
        <v>30</v>
      </c>
      <c r="G265" s="171" t="s">
        <v>137</v>
      </c>
      <c r="H265" s="172">
        <v>33452</v>
      </c>
      <c r="I265" s="169">
        <v>255</v>
      </c>
      <c r="J265" s="173">
        <f ca="1">DATEDIF(E265,$A$3,"y")</f>
        <v>49</v>
      </c>
      <c r="K265" s="173">
        <f ca="1">DATEDIF(H265,$A$3,"y")</f>
        <v>28</v>
      </c>
      <c r="L265" s="173">
        <v>5</v>
      </c>
      <c r="M265" s="174">
        <v>2785.944</v>
      </c>
      <c r="N265" s="190">
        <f t="shared" si="26"/>
        <v>557.18880000000001</v>
      </c>
      <c r="O265" s="175">
        <f t="shared" si="27"/>
        <v>390.03216000000003</v>
      </c>
      <c r="P265" s="174">
        <f t="shared" ca="1" si="21"/>
        <v>557.18880000000001</v>
      </c>
      <c r="Q265" s="175">
        <f t="shared" ca="1" si="22"/>
        <v>4290.35376</v>
      </c>
      <c r="R265" s="176">
        <f t="shared" ca="1" si="23"/>
        <v>986.78136480000001</v>
      </c>
      <c r="S265" s="176">
        <f t="shared" ca="1" si="24"/>
        <v>5277.1351248000001</v>
      </c>
      <c r="T265" s="175">
        <f t="shared" ca="1" si="25"/>
        <v>3303.5723951999998</v>
      </c>
      <c r="U265" s="174"/>
      <c r="W265" s="22"/>
    </row>
    <row r="266" spans="1:23" x14ac:dyDescent="0.2">
      <c r="A266" s="221" t="s">
        <v>585</v>
      </c>
      <c r="B266" s="170" t="s">
        <v>172</v>
      </c>
      <c r="C266" s="171" t="s">
        <v>24</v>
      </c>
      <c r="D266" s="171">
        <v>1</v>
      </c>
      <c r="E266" s="172">
        <v>30354</v>
      </c>
      <c r="F266" s="171" t="s">
        <v>149</v>
      </c>
      <c r="G266" s="171" t="s">
        <v>137</v>
      </c>
      <c r="H266" s="172">
        <v>40444</v>
      </c>
      <c r="I266" s="169">
        <v>256</v>
      </c>
      <c r="J266" s="173">
        <f ca="1">DATEDIF(E266,$A$3,"y")</f>
        <v>37</v>
      </c>
      <c r="K266" s="173">
        <f ca="1">DATEDIF(H266,$A$3,"y")</f>
        <v>9</v>
      </c>
      <c r="L266" s="173">
        <v>10</v>
      </c>
      <c r="M266" s="174">
        <v>2624.424</v>
      </c>
      <c r="N266" s="190">
        <f t="shared" si="26"/>
        <v>524.88480000000004</v>
      </c>
      <c r="O266" s="175">
        <f t="shared" si="27"/>
        <v>472.39632</v>
      </c>
      <c r="P266" s="174">
        <f t="shared" ca="1" si="21"/>
        <v>0</v>
      </c>
      <c r="Q266" s="175">
        <f t="shared" ca="1" si="22"/>
        <v>3621.7051199999996</v>
      </c>
      <c r="R266" s="176">
        <f t="shared" ca="1" si="23"/>
        <v>832.99217759999999</v>
      </c>
      <c r="S266" s="176">
        <f t="shared" ca="1" si="24"/>
        <v>4454.6972975999997</v>
      </c>
      <c r="T266" s="175">
        <f t="shared" ca="1" si="25"/>
        <v>2788.7129423999995</v>
      </c>
      <c r="U266" s="174"/>
      <c r="W266" s="22"/>
    </row>
    <row r="267" spans="1:23" x14ac:dyDescent="0.2">
      <c r="A267" s="221" t="s">
        <v>381</v>
      </c>
      <c r="B267" s="170" t="s">
        <v>61</v>
      </c>
      <c r="C267" s="171" t="s">
        <v>22</v>
      </c>
      <c r="D267" s="171">
        <v>0</v>
      </c>
      <c r="E267" s="172">
        <v>23789</v>
      </c>
      <c r="F267" s="171" t="s">
        <v>38</v>
      </c>
      <c r="G267" s="171" t="s">
        <v>28</v>
      </c>
      <c r="H267" s="172">
        <v>33673</v>
      </c>
      <c r="I267" s="169">
        <v>257</v>
      </c>
      <c r="J267" s="173">
        <f ca="1">DATEDIF(E267,$A$3,"y")</f>
        <v>55</v>
      </c>
      <c r="K267" s="173">
        <f ca="1">DATEDIF(H267,$A$3,"y")</f>
        <v>28</v>
      </c>
      <c r="L267" s="173">
        <v>1</v>
      </c>
      <c r="M267" s="174">
        <v>2637.1080000000002</v>
      </c>
      <c r="N267" s="190">
        <f t="shared" si="26"/>
        <v>0</v>
      </c>
      <c r="O267" s="175">
        <f t="shared" si="27"/>
        <v>0</v>
      </c>
      <c r="P267" s="174">
        <f t="shared" ref="P267:P294" ca="1" si="28">IF(AND(K267&gt;=15,L267&gt;=3),M267*Prime_3,0)</f>
        <v>0</v>
      </c>
      <c r="Q267" s="175">
        <f t="shared" ref="Q267:Q294" ca="1" si="29">SUM(M267:P267)</f>
        <v>2637.1080000000002</v>
      </c>
      <c r="R267" s="176">
        <f t="shared" ref="R267:R294" ca="1" si="30">Q267*23%</f>
        <v>606.53484000000003</v>
      </c>
      <c r="S267" s="176">
        <f t="shared" ref="S267:S294" ca="1" si="31">Q267+R267</f>
        <v>3243.6428400000004</v>
      </c>
      <c r="T267" s="175">
        <f t="shared" ref="T267:T294" ca="1" si="32">Q267-R267</f>
        <v>2030.5731600000001</v>
      </c>
      <c r="U267" s="174"/>
      <c r="W267" s="22"/>
    </row>
    <row r="268" spans="1:23" x14ac:dyDescent="0.2">
      <c r="A268" s="221" t="s">
        <v>586</v>
      </c>
      <c r="B268" s="170" t="s">
        <v>136</v>
      </c>
      <c r="C268" s="171" t="s">
        <v>22</v>
      </c>
      <c r="D268" s="171">
        <v>3</v>
      </c>
      <c r="E268" s="172">
        <v>31113</v>
      </c>
      <c r="F268" s="171" t="s">
        <v>73</v>
      </c>
      <c r="G268" s="171" t="s">
        <v>137</v>
      </c>
      <c r="H268" s="172">
        <v>39851</v>
      </c>
      <c r="I268" s="169">
        <v>258</v>
      </c>
      <c r="J268" s="173">
        <f ca="1">DATEDIF(E268,$A$3,"y")</f>
        <v>35</v>
      </c>
      <c r="K268" s="173">
        <f ca="1">DATEDIF(H268,$A$3,"y")</f>
        <v>11</v>
      </c>
      <c r="L268" s="173">
        <v>1</v>
      </c>
      <c r="M268" s="174">
        <v>3809.04</v>
      </c>
      <c r="N268" s="190">
        <f t="shared" ref="N268:N294" si="33">IF(L268&gt;=5,M268*$M$5,0)</f>
        <v>0</v>
      </c>
      <c r="O268" s="175">
        <f t="shared" ref="O268:O294" si="34">IF(L268&gt;6,M268*$M$6,IF(L268&gt;2,M268*$N$6,0))</f>
        <v>0</v>
      </c>
      <c r="P268" s="174">
        <f t="shared" ca="1" si="28"/>
        <v>0</v>
      </c>
      <c r="Q268" s="175">
        <f t="shared" ca="1" si="29"/>
        <v>3809.04</v>
      </c>
      <c r="R268" s="176">
        <f t="shared" ca="1" si="30"/>
        <v>876.07920000000001</v>
      </c>
      <c r="S268" s="176">
        <f t="shared" ca="1" si="31"/>
        <v>4685.1192000000001</v>
      </c>
      <c r="T268" s="175">
        <f t="shared" ca="1" si="32"/>
        <v>2932.9607999999998</v>
      </c>
      <c r="U268" s="174"/>
      <c r="W268" s="22"/>
    </row>
    <row r="269" spans="1:23" x14ac:dyDescent="0.2">
      <c r="A269" s="221" t="s">
        <v>382</v>
      </c>
      <c r="B269" s="170" t="s">
        <v>19</v>
      </c>
      <c r="C269" s="171" t="s">
        <v>22</v>
      </c>
      <c r="D269" s="171">
        <v>6</v>
      </c>
      <c r="E269" s="172">
        <v>25260</v>
      </c>
      <c r="F269" s="171" t="s">
        <v>20</v>
      </c>
      <c r="G269" s="171" t="s">
        <v>21</v>
      </c>
      <c r="H269" s="172">
        <v>33624</v>
      </c>
      <c r="I269" s="169">
        <v>259</v>
      </c>
      <c r="J269" s="173">
        <f ca="1">DATEDIF(E269,$A$3,"y")</f>
        <v>51</v>
      </c>
      <c r="K269" s="173">
        <f ca="1">DATEDIF(H269,$A$3,"y")</f>
        <v>28</v>
      </c>
      <c r="L269" s="173">
        <v>9</v>
      </c>
      <c r="M269" s="174">
        <v>2306.9760000000001</v>
      </c>
      <c r="N269" s="190">
        <f t="shared" si="33"/>
        <v>461.39520000000005</v>
      </c>
      <c r="O269" s="175">
        <f t="shared" si="34"/>
        <v>415.25567999999998</v>
      </c>
      <c r="P269" s="174">
        <f t="shared" ca="1" si="28"/>
        <v>461.39520000000005</v>
      </c>
      <c r="Q269" s="175">
        <f t="shared" ca="1" si="29"/>
        <v>3645.0220799999997</v>
      </c>
      <c r="R269" s="176">
        <f t="shared" ca="1" si="30"/>
        <v>838.35507840000002</v>
      </c>
      <c r="S269" s="176">
        <f t="shared" ca="1" si="31"/>
        <v>4483.3771583999996</v>
      </c>
      <c r="T269" s="175">
        <f t="shared" ca="1" si="32"/>
        <v>2806.6670015999998</v>
      </c>
      <c r="U269" s="174"/>
      <c r="W269" s="22"/>
    </row>
    <row r="270" spans="1:23" x14ac:dyDescent="0.2">
      <c r="A270" s="221" t="s">
        <v>383</v>
      </c>
      <c r="B270" s="170" t="s">
        <v>25</v>
      </c>
      <c r="C270" s="171" t="s">
        <v>24</v>
      </c>
      <c r="D270" s="171">
        <v>0</v>
      </c>
      <c r="E270" s="172">
        <v>24839</v>
      </c>
      <c r="F270" s="171" t="s">
        <v>20</v>
      </c>
      <c r="G270" s="171" t="s">
        <v>21</v>
      </c>
      <c r="H270" s="172">
        <v>32695</v>
      </c>
      <c r="I270" s="169">
        <v>260</v>
      </c>
      <c r="J270" s="173">
        <f ca="1">DATEDIF(E270,$A$3,"y")</f>
        <v>52</v>
      </c>
      <c r="K270" s="173">
        <f ca="1">DATEDIF(H270,$A$3,"y")</f>
        <v>30</v>
      </c>
      <c r="L270" s="173">
        <v>6</v>
      </c>
      <c r="M270" s="174">
        <v>2939.076</v>
      </c>
      <c r="N270" s="190">
        <f t="shared" si="33"/>
        <v>587.8152</v>
      </c>
      <c r="O270" s="175">
        <f t="shared" si="34"/>
        <v>411.47064000000006</v>
      </c>
      <c r="P270" s="174">
        <f t="shared" ca="1" si="28"/>
        <v>587.8152</v>
      </c>
      <c r="Q270" s="175">
        <f t="shared" ca="1" si="29"/>
        <v>4526.1770400000005</v>
      </c>
      <c r="R270" s="176">
        <f t="shared" ca="1" si="30"/>
        <v>1041.0207192000003</v>
      </c>
      <c r="S270" s="176">
        <f t="shared" ca="1" si="31"/>
        <v>5567.1977592000003</v>
      </c>
      <c r="T270" s="175">
        <f t="shared" ca="1" si="32"/>
        <v>3485.1563208000002</v>
      </c>
      <c r="U270" s="174"/>
      <c r="W270" s="22"/>
    </row>
    <row r="271" spans="1:23" x14ac:dyDescent="0.2">
      <c r="A271" s="221" t="s">
        <v>384</v>
      </c>
      <c r="B271" s="170" t="s">
        <v>199</v>
      </c>
      <c r="C271" s="171" t="s">
        <v>24</v>
      </c>
      <c r="D271" s="171">
        <v>4</v>
      </c>
      <c r="E271" s="172">
        <v>29544</v>
      </c>
      <c r="F271" s="171" t="s">
        <v>190</v>
      </c>
      <c r="G271" s="171" t="s">
        <v>191</v>
      </c>
      <c r="H271" s="172">
        <v>38138</v>
      </c>
      <c r="I271" s="169">
        <v>261</v>
      </c>
      <c r="J271" s="173">
        <f ca="1">DATEDIF(E271,$A$3,"y")</f>
        <v>39</v>
      </c>
      <c r="K271" s="173">
        <f ca="1">DATEDIF(H271,$A$3,"y")</f>
        <v>15</v>
      </c>
      <c r="L271" s="173">
        <v>2</v>
      </c>
      <c r="M271" s="174">
        <v>3750.4080000000004</v>
      </c>
      <c r="N271" s="190">
        <f t="shared" si="33"/>
        <v>0</v>
      </c>
      <c r="O271" s="175">
        <f t="shared" si="34"/>
        <v>0</v>
      </c>
      <c r="P271" s="174">
        <f t="shared" ca="1" si="28"/>
        <v>0</v>
      </c>
      <c r="Q271" s="175">
        <f t="shared" ca="1" si="29"/>
        <v>3750.4080000000004</v>
      </c>
      <c r="R271" s="176">
        <f t="shared" ca="1" si="30"/>
        <v>862.59384000000011</v>
      </c>
      <c r="S271" s="176">
        <f t="shared" ca="1" si="31"/>
        <v>4613.0018400000008</v>
      </c>
      <c r="T271" s="175">
        <f t="shared" ca="1" si="32"/>
        <v>2887.8141600000004</v>
      </c>
      <c r="U271" s="174"/>
      <c r="W271" s="22"/>
    </row>
    <row r="272" spans="1:23" x14ac:dyDescent="0.2">
      <c r="A272" s="221" t="s">
        <v>587</v>
      </c>
      <c r="B272" s="170" t="s">
        <v>169</v>
      </c>
      <c r="C272" s="171" t="s">
        <v>22</v>
      </c>
      <c r="D272" s="171">
        <v>0</v>
      </c>
      <c r="E272" s="172">
        <v>25138</v>
      </c>
      <c r="F272" s="171" t="s">
        <v>20</v>
      </c>
      <c r="G272" s="171" t="s">
        <v>137</v>
      </c>
      <c r="H272" s="172">
        <v>39059</v>
      </c>
      <c r="I272" s="169">
        <v>262</v>
      </c>
      <c r="J272" s="173">
        <f ca="1">DATEDIF(E272,$A$3,"y")</f>
        <v>51</v>
      </c>
      <c r="K272" s="173">
        <f ca="1">DATEDIF(H272,$A$3,"y")</f>
        <v>13</v>
      </c>
      <c r="L272" s="173">
        <v>1</v>
      </c>
      <c r="M272" s="174">
        <v>3030.24</v>
      </c>
      <c r="N272" s="190">
        <f t="shared" si="33"/>
        <v>0</v>
      </c>
      <c r="O272" s="175">
        <f t="shared" si="34"/>
        <v>0</v>
      </c>
      <c r="P272" s="174">
        <f t="shared" ca="1" si="28"/>
        <v>0</v>
      </c>
      <c r="Q272" s="175">
        <f t="shared" ca="1" si="29"/>
        <v>3030.24</v>
      </c>
      <c r="R272" s="176">
        <f t="shared" ca="1" si="30"/>
        <v>696.95519999999999</v>
      </c>
      <c r="S272" s="176">
        <f t="shared" ca="1" si="31"/>
        <v>3727.1951999999997</v>
      </c>
      <c r="T272" s="175">
        <f t="shared" ca="1" si="32"/>
        <v>2333.2847999999999</v>
      </c>
      <c r="U272" s="174"/>
      <c r="W272" s="22"/>
    </row>
    <row r="273" spans="1:23" x14ac:dyDescent="0.2">
      <c r="A273" s="221" t="s">
        <v>588</v>
      </c>
      <c r="B273" s="170" t="s">
        <v>178</v>
      </c>
      <c r="C273" s="171" t="s">
        <v>24</v>
      </c>
      <c r="D273" s="171">
        <v>2</v>
      </c>
      <c r="E273" s="172">
        <v>36045</v>
      </c>
      <c r="F273" s="171" t="s">
        <v>30</v>
      </c>
      <c r="G273" s="171" t="s">
        <v>137</v>
      </c>
      <c r="H273" s="172">
        <v>43559</v>
      </c>
      <c r="I273" s="169">
        <v>263</v>
      </c>
      <c r="J273" s="173">
        <f ca="1">DATEDIF(E273,$A$3,"y")</f>
        <v>21</v>
      </c>
      <c r="K273" s="173">
        <f ca="1">DATEDIF(H273,$A$3,"y")</f>
        <v>1</v>
      </c>
      <c r="L273" s="173">
        <v>9</v>
      </c>
      <c r="M273" s="174">
        <v>2735.0039999999999</v>
      </c>
      <c r="N273" s="190">
        <f t="shared" si="33"/>
        <v>547.00080000000003</v>
      </c>
      <c r="O273" s="175">
        <f t="shared" si="34"/>
        <v>492.30071999999996</v>
      </c>
      <c r="P273" s="174">
        <f t="shared" ca="1" si="28"/>
        <v>0</v>
      </c>
      <c r="Q273" s="175">
        <f t="shared" ca="1" si="29"/>
        <v>3774.3055199999999</v>
      </c>
      <c r="R273" s="176">
        <f t="shared" ca="1" si="30"/>
        <v>868.09026960000006</v>
      </c>
      <c r="S273" s="176">
        <f t="shared" ca="1" si="31"/>
        <v>4642.3957896000002</v>
      </c>
      <c r="T273" s="175">
        <f t="shared" ca="1" si="32"/>
        <v>2906.2152503999996</v>
      </c>
      <c r="U273" s="174"/>
      <c r="W273" s="22"/>
    </row>
    <row r="274" spans="1:23" x14ac:dyDescent="0.2">
      <c r="A274" s="221" t="s">
        <v>385</v>
      </c>
      <c r="B274" s="170" t="s">
        <v>94</v>
      </c>
      <c r="C274" s="171" t="s">
        <v>22</v>
      </c>
      <c r="D274" s="171">
        <v>3</v>
      </c>
      <c r="E274" s="172">
        <v>30623</v>
      </c>
      <c r="F274" s="171" t="s">
        <v>35</v>
      </c>
      <c r="G274" s="171" t="s">
        <v>28</v>
      </c>
      <c r="H274" s="172">
        <v>38616</v>
      </c>
      <c r="I274" s="169">
        <v>264</v>
      </c>
      <c r="J274" s="173">
        <f ca="1">DATEDIF(E274,$A$3,"y")</f>
        <v>36</v>
      </c>
      <c r="K274" s="173">
        <f ca="1">DATEDIF(H274,$A$3,"y")</f>
        <v>14</v>
      </c>
      <c r="L274" s="173">
        <v>4</v>
      </c>
      <c r="M274" s="174">
        <v>2020.32</v>
      </c>
      <c r="N274" s="190">
        <f t="shared" si="33"/>
        <v>0</v>
      </c>
      <c r="O274" s="175">
        <f t="shared" si="34"/>
        <v>282.84480000000002</v>
      </c>
      <c r="P274" s="174">
        <f t="shared" ca="1" si="28"/>
        <v>0</v>
      </c>
      <c r="Q274" s="175">
        <f t="shared" ca="1" si="29"/>
        <v>2303.1648</v>
      </c>
      <c r="R274" s="176">
        <f t="shared" ca="1" si="30"/>
        <v>529.72790400000008</v>
      </c>
      <c r="S274" s="176">
        <f t="shared" ca="1" si="31"/>
        <v>2832.8927039999999</v>
      </c>
      <c r="T274" s="175">
        <f t="shared" ca="1" si="32"/>
        <v>1773.4368959999999</v>
      </c>
      <c r="U274" s="174"/>
      <c r="W274" s="22"/>
    </row>
    <row r="275" spans="1:23" x14ac:dyDescent="0.2">
      <c r="A275" s="221" t="s">
        <v>386</v>
      </c>
      <c r="B275" s="170" t="s">
        <v>95</v>
      </c>
      <c r="C275" s="171" t="s">
        <v>22</v>
      </c>
      <c r="D275" s="171">
        <v>2</v>
      </c>
      <c r="E275" s="172">
        <v>33034</v>
      </c>
      <c r="F275" s="171" t="s">
        <v>35</v>
      </c>
      <c r="G275" s="171" t="s">
        <v>28</v>
      </c>
      <c r="H275" s="172">
        <v>39608</v>
      </c>
      <c r="I275" s="169">
        <v>265</v>
      </c>
      <c r="J275" s="173">
        <f ca="1">DATEDIF(E275,$A$3,"y")</f>
        <v>29</v>
      </c>
      <c r="K275" s="173">
        <f ca="1">DATEDIF(H275,$A$3,"y")</f>
        <v>11</v>
      </c>
      <c r="L275" s="173">
        <v>1</v>
      </c>
      <c r="M275" s="174">
        <v>1854.2640000000001</v>
      </c>
      <c r="N275" s="190">
        <f t="shared" si="33"/>
        <v>0</v>
      </c>
      <c r="O275" s="175">
        <f t="shared" si="34"/>
        <v>0</v>
      </c>
      <c r="P275" s="174">
        <f t="shared" ca="1" si="28"/>
        <v>0</v>
      </c>
      <c r="Q275" s="175">
        <f t="shared" ca="1" si="29"/>
        <v>1854.2640000000001</v>
      </c>
      <c r="R275" s="176">
        <f t="shared" ca="1" si="30"/>
        <v>426.48072000000002</v>
      </c>
      <c r="S275" s="176">
        <f t="shared" ca="1" si="31"/>
        <v>2280.7447200000001</v>
      </c>
      <c r="T275" s="175">
        <f t="shared" ca="1" si="32"/>
        <v>1427.7832800000001</v>
      </c>
      <c r="U275" s="174"/>
      <c r="W275" s="22"/>
    </row>
    <row r="276" spans="1:23" x14ac:dyDescent="0.2">
      <c r="A276" s="221" t="s">
        <v>386</v>
      </c>
      <c r="B276" s="170" t="s">
        <v>167</v>
      </c>
      <c r="C276" s="171" t="s">
        <v>22</v>
      </c>
      <c r="D276" s="171">
        <v>3</v>
      </c>
      <c r="E276" s="172">
        <v>30613</v>
      </c>
      <c r="F276" s="171" t="s">
        <v>145</v>
      </c>
      <c r="G276" s="171" t="s">
        <v>137</v>
      </c>
      <c r="H276" s="172">
        <v>41647</v>
      </c>
      <c r="I276" s="169">
        <v>266</v>
      </c>
      <c r="J276" s="173">
        <f ca="1">DATEDIF(E276,$A$3,"y")</f>
        <v>36</v>
      </c>
      <c r="K276" s="173">
        <f ca="1">DATEDIF(H276,$A$3,"y")</f>
        <v>6</v>
      </c>
      <c r="L276" s="173">
        <v>9</v>
      </c>
      <c r="M276" s="174">
        <v>2272.5479999999998</v>
      </c>
      <c r="N276" s="190">
        <f t="shared" si="33"/>
        <v>454.50959999999998</v>
      </c>
      <c r="O276" s="175">
        <f t="shared" si="34"/>
        <v>409.05863999999997</v>
      </c>
      <c r="P276" s="174">
        <f t="shared" ca="1" si="28"/>
        <v>0</v>
      </c>
      <c r="Q276" s="175">
        <f t="shared" ca="1" si="29"/>
        <v>3136.1162399999994</v>
      </c>
      <c r="R276" s="176">
        <f t="shared" ca="1" si="30"/>
        <v>721.30673519999993</v>
      </c>
      <c r="S276" s="176">
        <f t="shared" ca="1" si="31"/>
        <v>3857.4229751999992</v>
      </c>
      <c r="T276" s="175">
        <f t="shared" ca="1" si="32"/>
        <v>2414.8095047999996</v>
      </c>
      <c r="U276" s="174"/>
      <c r="W276" s="22"/>
    </row>
    <row r="277" spans="1:23" x14ac:dyDescent="0.2">
      <c r="A277" s="221" t="s">
        <v>589</v>
      </c>
      <c r="B277" s="170" t="s">
        <v>69</v>
      </c>
      <c r="C277" s="171" t="s">
        <v>22</v>
      </c>
      <c r="D277" s="171">
        <v>5</v>
      </c>
      <c r="E277" s="172">
        <v>24001</v>
      </c>
      <c r="F277" s="171" t="s">
        <v>35</v>
      </c>
      <c r="G277" s="171" t="s">
        <v>28</v>
      </c>
      <c r="H277" s="172">
        <v>39398</v>
      </c>
      <c r="I277" s="169">
        <v>267</v>
      </c>
      <c r="J277" s="173">
        <f ca="1">DATEDIF(E277,$A$3,"y")</f>
        <v>54</v>
      </c>
      <c r="K277" s="173">
        <f ca="1">DATEDIF(H277,$A$3,"y")</f>
        <v>12</v>
      </c>
      <c r="L277" s="173">
        <v>7</v>
      </c>
      <c r="M277" s="174">
        <v>1684.9680000000001</v>
      </c>
      <c r="N277" s="190">
        <f t="shared" si="33"/>
        <v>336.99360000000001</v>
      </c>
      <c r="O277" s="175">
        <f t="shared" si="34"/>
        <v>303.29424</v>
      </c>
      <c r="P277" s="174">
        <f t="shared" ca="1" si="28"/>
        <v>0</v>
      </c>
      <c r="Q277" s="175">
        <f t="shared" ca="1" si="29"/>
        <v>2325.2558400000003</v>
      </c>
      <c r="R277" s="176">
        <f t="shared" ca="1" si="30"/>
        <v>534.80884320000007</v>
      </c>
      <c r="S277" s="176">
        <f t="shared" ca="1" si="31"/>
        <v>2860.0646832000002</v>
      </c>
      <c r="T277" s="175">
        <f t="shared" ca="1" si="32"/>
        <v>1790.4469968000003</v>
      </c>
      <c r="U277" s="174"/>
      <c r="W277" s="22"/>
    </row>
    <row r="278" spans="1:23" x14ac:dyDescent="0.2">
      <c r="A278" s="221" t="s">
        <v>590</v>
      </c>
      <c r="B278" s="170" t="s">
        <v>170</v>
      </c>
      <c r="C278" s="171" t="s">
        <v>22</v>
      </c>
      <c r="D278" s="171">
        <v>2</v>
      </c>
      <c r="E278" s="172">
        <v>34552</v>
      </c>
      <c r="F278" s="171" t="s">
        <v>73</v>
      </c>
      <c r="G278" s="171" t="s">
        <v>137</v>
      </c>
      <c r="H278" s="172">
        <v>41715</v>
      </c>
      <c r="I278" s="169">
        <v>268</v>
      </c>
      <c r="J278" s="173">
        <f ca="1">DATEDIF(E278,$A$3,"y")</f>
        <v>25</v>
      </c>
      <c r="K278" s="173">
        <f ca="1">DATEDIF(H278,$A$3,"y")</f>
        <v>6</v>
      </c>
      <c r="L278" s="173">
        <v>9</v>
      </c>
      <c r="M278" s="174">
        <v>1692.7079999999999</v>
      </c>
      <c r="N278" s="190">
        <f t="shared" si="33"/>
        <v>338.54160000000002</v>
      </c>
      <c r="O278" s="175">
        <f t="shared" si="34"/>
        <v>304.68743999999998</v>
      </c>
      <c r="P278" s="174">
        <f t="shared" ca="1" si="28"/>
        <v>0</v>
      </c>
      <c r="Q278" s="175">
        <f t="shared" ca="1" si="29"/>
        <v>2335.9370399999998</v>
      </c>
      <c r="R278" s="176">
        <f t="shared" ca="1" si="30"/>
        <v>537.26551919999997</v>
      </c>
      <c r="S278" s="176">
        <f t="shared" ca="1" si="31"/>
        <v>2873.2025592</v>
      </c>
      <c r="T278" s="175">
        <f t="shared" ca="1" si="32"/>
        <v>1798.6715207999998</v>
      </c>
      <c r="U278" s="174"/>
      <c r="W278" s="22"/>
    </row>
    <row r="279" spans="1:23" x14ac:dyDescent="0.2">
      <c r="A279" s="221" t="s">
        <v>591</v>
      </c>
      <c r="B279" s="170" t="s">
        <v>188</v>
      </c>
      <c r="C279" s="171" t="s">
        <v>24</v>
      </c>
      <c r="D279" s="171">
        <v>0</v>
      </c>
      <c r="E279" s="172">
        <v>24119</v>
      </c>
      <c r="F279" s="171" t="s">
        <v>20</v>
      </c>
      <c r="G279" s="171" t="s">
        <v>137</v>
      </c>
      <c r="H279" s="172">
        <v>39136</v>
      </c>
      <c r="I279" s="169">
        <v>269</v>
      </c>
      <c r="J279" s="173">
        <f ca="1">DATEDIF(E279,$A$3,"y")</f>
        <v>54</v>
      </c>
      <c r="K279" s="173">
        <f ca="1">DATEDIF(H279,$A$3,"y")</f>
        <v>13</v>
      </c>
      <c r="L279" s="173">
        <v>1</v>
      </c>
      <c r="M279" s="174">
        <v>3783.5639999999999</v>
      </c>
      <c r="N279" s="190">
        <f t="shared" si="33"/>
        <v>0</v>
      </c>
      <c r="O279" s="175">
        <f t="shared" si="34"/>
        <v>0</v>
      </c>
      <c r="P279" s="174">
        <f t="shared" ca="1" si="28"/>
        <v>0</v>
      </c>
      <c r="Q279" s="175">
        <f t="shared" ca="1" si="29"/>
        <v>3783.5639999999999</v>
      </c>
      <c r="R279" s="176">
        <f t="shared" ca="1" si="30"/>
        <v>870.21972000000005</v>
      </c>
      <c r="S279" s="176">
        <f t="shared" ca="1" si="31"/>
        <v>4653.7837199999994</v>
      </c>
      <c r="T279" s="175">
        <f t="shared" ca="1" si="32"/>
        <v>2913.3442799999998</v>
      </c>
      <c r="U279" s="174"/>
      <c r="W279" s="22"/>
    </row>
    <row r="280" spans="1:23" x14ac:dyDescent="0.2">
      <c r="A280" s="221" t="s">
        <v>387</v>
      </c>
      <c r="B280" s="170" t="s">
        <v>51</v>
      </c>
      <c r="C280" s="171" t="s">
        <v>22</v>
      </c>
      <c r="D280" s="171">
        <v>5</v>
      </c>
      <c r="E280" s="172">
        <v>26550</v>
      </c>
      <c r="F280" s="171" t="s">
        <v>35</v>
      </c>
      <c r="G280" s="171" t="s">
        <v>28</v>
      </c>
      <c r="H280" s="172">
        <v>38464</v>
      </c>
      <c r="I280" s="169">
        <v>270</v>
      </c>
      <c r="J280" s="173">
        <f ca="1">DATEDIF(E280,$A$3,"y")</f>
        <v>47</v>
      </c>
      <c r="K280" s="173">
        <f ca="1">DATEDIF(H280,$A$3,"y")</f>
        <v>14</v>
      </c>
      <c r="L280" s="173">
        <v>1</v>
      </c>
      <c r="M280" s="174">
        <v>1456.92</v>
      </c>
      <c r="N280" s="190">
        <f t="shared" si="33"/>
        <v>0</v>
      </c>
      <c r="O280" s="175">
        <f t="shared" si="34"/>
        <v>0</v>
      </c>
      <c r="P280" s="174">
        <f t="shared" ca="1" si="28"/>
        <v>0</v>
      </c>
      <c r="Q280" s="175">
        <f t="shared" ca="1" si="29"/>
        <v>1456.92</v>
      </c>
      <c r="R280" s="176">
        <f t="shared" ca="1" si="30"/>
        <v>335.09160000000003</v>
      </c>
      <c r="S280" s="176">
        <f t="shared" ca="1" si="31"/>
        <v>1792.0116</v>
      </c>
      <c r="T280" s="175">
        <f t="shared" ca="1" si="32"/>
        <v>1121.8284000000001</v>
      </c>
      <c r="U280" s="174"/>
      <c r="W280" s="22"/>
    </row>
    <row r="281" spans="1:23" x14ac:dyDescent="0.2">
      <c r="A281" s="221" t="s">
        <v>388</v>
      </c>
      <c r="B281" s="170" t="s">
        <v>96</v>
      </c>
      <c r="C281" s="171" t="s">
        <v>22</v>
      </c>
      <c r="D281" s="171">
        <v>4</v>
      </c>
      <c r="E281" s="172">
        <v>24307</v>
      </c>
      <c r="F281" s="171" t="s">
        <v>27</v>
      </c>
      <c r="G281" s="171" t="s">
        <v>28</v>
      </c>
      <c r="H281" s="172">
        <v>35433</v>
      </c>
      <c r="I281" s="169">
        <v>271</v>
      </c>
      <c r="J281" s="173">
        <f ca="1">DATEDIF(E281,$A$3,"y")</f>
        <v>53</v>
      </c>
      <c r="K281" s="173">
        <f ca="1">DATEDIF(H281,$A$3,"y")</f>
        <v>23</v>
      </c>
      <c r="L281" s="173">
        <v>10</v>
      </c>
      <c r="M281" s="174">
        <v>1388.0160000000001</v>
      </c>
      <c r="N281" s="190">
        <f t="shared" si="33"/>
        <v>277.60320000000002</v>
      </c>
      <c r="O281" s="175">
        <f t="shared" si="34"/>
        <v>249.84288000000001</v>
      </c>
      <c r="P281" s="174">
        <f t="shared" ca="1" si="28"/>
        <v>277.60320000000002</v>
      </c>
      <c r="Q281" s="175">
        <f t="shared" ca="1" si="29"/>
        <v>2193.0652799999998</v>
      </c>
      <c r="R281" s="176">
        <f t="shared" ca="1" si="30"/>
        <v>504.40501439999997</v>
      </c>
      <c r="S281" s="176">
        <f t="shared" ca="1" si="31"/>
        <v>2697.4702943999996</v>
      </c>
      <c r="T281" s="175">
        <f t="shared" ca="1" si="32"/>
        <v>1688.6602655999998</v>
      </c>
      <c r="U281" s="174"/>
      <c r="W281" s="22"/>
    </row>
    <row r="282" spans="1:23" x14ac:dyDescent="0.2">
      <c r="A282" s="221" t="s">
        <v>592</v>
      </c>
      <c r="B282" s="170" t="s">
        <v>97</v>
      </c>
      <c r="C282" s="171" t="s">
        <v>22</v>
      </c>
      <c r="D282" s="171">
        <v>4</v>
      </c>
      <c r="E282" s="172">
        <v>24357</v>
      </c>
      <c r="F282" s="171" t="s">
        <v>35</v>
      </c>
      <c r="G282" s="171" t="s">
        <v>28</v>
      </c>
      <c r="H282" s="172">
        <v>33646</v>
      </c>
      <c r="I282" s="169">
        <v>272</v>
      </c>
      <c r="J282" s="173">
        <f ca="1">DATEDIF(E282,$A$3,"y")</f>
        <v>53</v>
      </c>
      <c r="K282" s="173">
        <f ca="1">DATEDIF(H282,$A$3,"y")</f>
        <v>28</v>
      </c>
      <c r="L282" s="173">
        <v>1</v>
      </c>
      <c r="M282" s="174">
        <v>1916.76</v>
      </c>
      <c r="N282" s="190">
        <f t="shared" si="33"/>
        <v>0</v>
      </c>
      <c r="O282" s="175">
        <f t="shared" si="34"/>
        <v>0</v>
      </c>
      <c r="P282" s="174">
        <f t="shared" ca="1" si="28"/>
        <v>0</v>
      </c>
      <c r="Q282" s="175">
        <f t="shared" ca="1" si="29"/>
        <v>1916.76</v>
      </c>
      <c r="R282" s="176">
        <f t="shared" ca="1" si="30"/>
        <v>440.85480000000001</v>
      </c>
      <c r="S282" s="176">
        <f t="shared" ca="1" si="31"/>
        <v>2357.6147999999998</v>
      </c>
      <c r="T282" s="175">
        <f t="shared" ca="1" si="32"/>
        <v>1475.9051999999999</v>
      </c>
      <c r="U282" s="174"/>
      <c r="W282" s="22"/>
    </row>
    <row r="283" spans="1:23" x14ac:dyDescent="0.2">
      <c r="A283" s="221" t="s">
        <v>592</v>
      </c>
      <c r="B283" s="170" t="s">
        <v>143</v>
      </c>
      <c r="C283" s="171" t="s">
        <v>22</v>
      </c>
      <c r="D283" s="171">
        <v>4</v>
      </c>
      <c r="E283" s="172">
        <v>30110</v>
      </c>
      <c r="F283" s="171" t="s">
        <v>30</v>
      </c>
      <c r="G283" s="171" t="s">
        <v>137</v>
      </c>
      <c r="H283" s="172">
        <v>41926</v>
      </c>
      <c r="I283" s="169">
        <v>273</v>
      </c>
      <c r="J283" s="173">
        <f ca="1">DATEDIF(E283,$A$3,"y")</f>
        <v>37</v>
      </c>
      <c r="K283" s="173">
        <f ca="1">DATEDIF(H283,$A$3,"y")</f>
        <v>5</v>
      </c>
      <c r="L283" s="173">
        <v>3</v>
      </c>
      <c r="M283" s="174">
        <v>2525.16</v>
      </c>
      <c r="N283" s="190">
        <f t="shared" si="33"/>
        <v>0</v>
      </c>
      <c r="O283" s="175">
        <f t="shared" si="34"/>
        <v>353.5224</v>
      </c>
      <c r="P283" s="174">
        <f t="shared" ca="1" si="28"/>
        <v>0</v>
      </c>
      <c r="Q283" s="175">
        <f t="shared" ca="1" si="29"/>
        <v>2878.6823999999997</v>
      </c>
      <c r="R283" s="176">
        <f t="shared" ca="1" si="30"/>
        <v>662.09695199999999</v>
      </c>
      <c r="S283" s="176">
        <f t="shared" ca="1" si="31"/>
        <v>3540.7793519999996</v>
      </c>
      <c r="T283" s="175">
        <f t="shared" ca="1" si="32"/>
        <v>2216.5854479999998</v>
      </c>
      <c r="U283" s="174"/>
      <c r="W283" s="22"/>
    </row>
    <row r="284" spans="1:23" x14ac:dyDescent="0.2">
      <c r="A284" s="221" t="s">
        <v>389</v>
      </c>
      <c r="B284" s="170" t="s">
        <v>122</v>
      </c>
      <c r="C284" s="171" t="s">
        <v>24</v>
      </c>
      <c r="D284" s="171">
        <v>6</v>
      </c>
      <c r="E284" s="172">
        <v>25741</v>
      </c>
      <c r="F284" s="171" t="s">
        <v>27</v>
      </c>
      <c r="G284" s="171" t="s">
        <v>28</v>
      </c>
      <c r="H284" s="172">
        <v>32521</v>
      </c>
      <c r="I284" s="169">
        <v>274</v>
      </c>
      <c r="J284" s="173">
        <f ca="1">DATEDIF(E284,$A$3,"y")</f>
        <v>49</v>
      </c>
      <c r="K284" s="173">
        <f ca="1">DATEDIF(H284,$A$3,"y")</f>
        <v>31</v>
      </c>
      <c r="L284" s="173">
        <v>9</v>
      </c>
      <c r="M284" s="174">
        <v>3463.02</v>
      </c>
      <c r="N284" s="190">
        <f t="shared" si="33"/>
        <v>692.60400000000004</v>
      </c>
      <c r="O284" s="175">
        <f t="shared" si="34"/>
        <v>623.34359999999992</v>
      </c>
      <c r="P284" s="174">
        <f t="shared" ca="1" si="28"/>
        <v>692.60400000000004</v>
      </c>
      <c r="Q284" s="175">
        <f t="shared" ca="1" si="29"/>
        <v>5471.5716000000002</v>
      </c>
      <c r="R284" s="176">
        <f t="shared" ca="1" si="30"/>
        <v>1258.4614680000002</v>
      </c>
      <c r="S284" s="176">
        <f t="shared" ca="1" si="31"/>
        <v>6730.0330680000006</v>
      </c>
      <c r="T284" s="175">
        <f t="shared" ca="1" si="32"/>
        <v>4213.1101319999998</v>
      </c>
      <c r="U284" s="174"/>
      <c r="W284" s="22"/>
    </row>
    <row r="285" spans="1:23" x14ac:dyDescent="0.2">
      <c r="A285" s="221" t="s">
        <v>593</v>
      </c>
      <c r="B285" s="170" t="s">
        <v>79</v>
      </c>
      <c r="C285" s="171" t="s">
        <v>22</v>
      </c>
      <c r="D285" s="171">
        <v>2</v>
      </c>
      <c r="E285" s="172">
        <v>25304</v>
      </c>
      <c r="F285" s="171" t="s">
        <v>35</v>
      </c>
      <c r="G285" s="171" t="s">
        <v>28</v>
      </c>
      <c r="H285" s="172">
        <v>32875</v>
      </c>
      <c r="I285" s="169">
        <v>275</v>
      </c>
      <c r="J285" s="173">
        <f ca="1">DATEDIF(E285,$A$3,"y")</f>
        <v>50</v>
      </c>
      <c r="K285" s="173">
        <f ca="1">DATEDIF(H285,$A$3,"y")</f>
        <v>30</v>
      </c>
      <c r="L285" s="173">
        <v>8</v>
      </c>
      <c r="M285" s="174">
        <v>2444.6999999999998</v>
      </c>
      <c r="N285" s="190">
        <f t="shared" si="33"/>
        <v>488.94</v>
      </c>
      <c r="O285" s="175">
        <f t="shared" si="34"/>
        <v>440.04599999999994</v>
      </c>
      <c r="P285" s="174">
        <f t="shared" ca="1" si="28"/>
        <v>488.94</v>
      </c>
      <c r="Q285" s="175">
        <f t="shared" ca="1" si="29"/>
        <v>3862.6259999999997</v>
      </c>
      <c r="R285" s="176">
        <f t="shared" ca="1" si="30"/>
        <v>888.40397999999993</v>
      </c>
      <c r="S285" s="176">
        <f t="shared" ca="1" si="31"/>
        <v>4751.0299799999993</v>
      </c>
      <c r="T285" s="175">
        <f t="shared" ca="1" si="32"/>
        <v>2974.2220199999997</v>
      </c>
      <c r="U285" s="174"/>
      <c r="W285" s="22"/>
    </row>
    <row r="286" spans="1:23" x14ac:dyDescent="0.2">
      <c r="A286" s="221" t="s">
        <v>390</v>
      </c>
      <c r="B286" s="170" t="s">
        <v>98</v>
      </c>
      <c r="C286" s="171" t="s">
        <v>22</v>
      </c>
      <c r="D286" s="171">
        <v>0</v>
      </c>
      <c r="E286" s="172">
        <v>32536</v>
      </c>
      <c r="F286" s="171" t="s">
        <v>35</v>
      </c>
      <c r="G286" s="171" t="s">
        <v>28</v>
      </c>
      <c r="H286" s="172">
        <v>39512</v>
      </c>
      <c r="I286" s="169">
        <v>276</v>
      </c>
      <c r="J286" s="173">
        <f ca="1">DATEDIF(E286,$A$3,"y")</f>
        <v>31</v>
      </c>
      <c r="K286" s="173">
        <f ca="1">DATEDIF(H286,$A$3,"y")</f>
        <v>12</v>
      </c>
      <c r="L286" s="173">
        <v>2</v>
      </c>
      <c r="M286" s="174">
        <v>1921.08</v>
      </c>
      <c r="N286" s="190">
        <f t="shared" si="33"/>
        <v>0</v>
      </c>
      <c r="O286" s="175">
        <f t="shared" si="34"/>
        <v>0</v>
      </c>
      <c r="P286" s="174">
        <f t="shared" ca="1" si="28"/>
        <v>0</v>
      </c>
      <c r="Q286" s="175">
        <f t="shared" ca="1" si="29"/>
        <v>1921.08</v>
      </c>
      <c r="R286" s="176">
        <f t="shared" ca="1" si="30"/>
        <v>441.84840000000003</v>
      </c>
      <c r="S286" s="176">
        <f t="shared" ca="1" si="31"/>
        <v>2362.9283999999998</v>
      </c>
      <c r="T286" s="175">
        <f t="shared" ca="1" si="32"/>
        <v>1479.2315999999998</v>
      </c>
      <c r="U286" s="174"/>
      <c r="W286" s="22"/>
    </row>
    <row r="287" spans="1:23" x14ac:dyDescent="0.2">
      <c r="A287" s="221" t="s">
        <v>594</v>
      </c>
      <c r="B287" s="170" t="s">
        <v>54</v>
      </c>
      <c r="C287" s="171" t="s">
        <v>22</v>
      </c>
      <c r="D287" s="171">
        <v>1</v>
      </c>
      <c r="E287" s="172">
        <v>31013</v>
      </c>
      <c r="F287" s="171" t="s">
        <v>35</v>
      </c>
      <c r="G287" s="171" t="s">
        <v>28</v>
      </c>
      <c r="H287" s="172">
        <v>38916</v>
      </c>
      <c r="I287" s="169">
        <v>277</v>
      </c>
      <c r="J287" s="173">
        <f ca="1">DATEDIF(E287,$A$3,"y")</f>
        <v>35</v>
      </c>
      <c r="K287" s="173">
        <f ca="1">DATEDIF(H287,$A$3,"y")</f>
        <v>13</v>
      </c>
      <c r="L287" s="173">
        <v>6</v>
      </c>
      <c r="M287" s="174">
        <v>2011.2359999999999</v>
      </c>
      <c r="N287" s="190">
        <f t="shared" si="33"/>
        <v>402.24720000000002</v>
      </c>
      <c r="O287" s="175">
        <f t="shared" si="34"/>
        <v>281.57303999999999</v>
      </c>
      <c r="P287" s="174">
        <f t="shared" ca="1" si="28"/>
        <v>0</v>
      </c>
      <c r="Q287" s="175">
        <f t="shared" ca="1" si="29"/>
        <v>2695.0562399999999</v>
      </c>
      <c r="R287" s="176">
        <f t="shared" ca="1" si="30"/>
        <v>619.86293520000004</v>
      </c>
      <c r="S287" s="176">
        <f t="shared" ca="1" si="31"/>
        <v>3314.9191751999997</v>
      </c>
      <c r="T287" s="175">
        <f t="shared" ca="1" si="32"/>
        <v>2075.1933048000001</v>
      </c>
      <c r="U287" s="174"/>
      <c r="W287" s="22"/>
    </row>
    <row r="288" spans="1:23" x14ac:dyDescent="0.2">
      <c r="A288" s="221" t="s">
        <v>595</v>
      </c>
      <c r="B288" s="170" t="s">
        <v>99</v>
      </c>
      <c r="C288" s="171" t="s">
        <v>22</v>
      </c>
      <c r="D288" s="171">
        <v>2</v>
      </c>
      <c r="E288" s="172">
        <v>30593</v>
      </c>
      <c r="F288" s="171" t="s">
        <v>30</v>
      </c>
      <c r="G288" s="171" t="s">
        <v>28</v>
      </c>
      <c r="H288" s="172">
        <v>40013</v>
      </c>
      <c r="I288" s="169">
        <v>278</v>
      </c>
      <c r="J288" s="173">
        <f ca="1">DATEDIF(E288,$A$3,"y")</f>
        <v>36</v>
      </c>
      <c r="K288" s="173">
        <f ca="1">DATEDIF(H288,$A$3,"y")</f>
        <v>10</v>
      </c>
      <c r="L288" s="173">
        <v>3</v>
      </c>
      <c r="M288" s="174">
        <v>3571.2360000000003</v>
      </c>
      <c r="N288" s="190">
        <f t="shared" si="33"/>
        <v>0</v>
      </c>
      <c r="O288" s="175">
        <f t="shared" si="34"/>
        <v>499.97304000000008</v>
      </c>
      <c r="P288" s="174">
        <f t="shared" ca="1" si="28"/>
        <v>0</v>
      </c>
      <c r="Q288" s="175">
        <f t="shared" ca="1" si="29"/>
        <v>4071.2090400000006</v>
      </c>
      <c r="R288" s="176">
        <f t="shared" ca="1" si="30"/>
        <v>936.37807920000023</v>
      </c>
      <c r="S288" s="176">
        <f t="shared" ca="1" si="31"/>
        <v>5007.5871192000013</v>
      </c>
      <c r="T288" s="175">
        <f t="shared" ca="1" si="32"/>
        <v>3134.8309608000004</v>
      </c>
      <c r="U288" s="174"/>
      <c r="W288" s="22"/>
    </row>
    <row r="289" spans="1:23" x14ac:dyDescent="0.2">
      <c r="A289" s="221" t="s">
        <v>391</v>
      </c>
      <c r="B289" s="170" t="s">
        <v>98</v>
      </c>
      <c r="C289" s="171" t="s">
        <v>22</v>
      </c>
      <c r="D289" s="171">
        <v>0</v>
      </c>
      <c r="E289" s="172">
        <v>24305</v>
      </c>
      <c r="F289" s="171" t="s">
        <v>73</v>
      </c>
      <c r="G289" s="171" t="s">
        <v>137</v>
      </c>
      <c r="H289" s="172">
        <v>31475</v>
      </c>
      <c r="I289" s="169">
        <v>279</v>
      </c>
      <c r="J289" s="173">
        <f ca="1">DATEDIF(E289,$A$3,"y")</f>
        <v>53</v>
      </c>
      <c r="K289" s="173">
        <f ca="1">DATEDIF(H289,$A$3,"y")</f>
        <v>34</v>
      </c>
      <c r="L289" s="173">
        <v>6</v>
      </c>
      <c r="M289" s="174">
        <v>2762.76</v>
      </c>
      <c r="N289" s="190">
        <f t="shared" si="33"/>
        <v>552.55200000000002</v>
      </c>
      <c r="O289" s="175">
        <f t="shared" si="34"/>
        <v>386.78640000000007</v>
      </c>
      <c r="P289" s="174">
        <f t="shared" ca="1" si="28"/>
        <v>552.55200000000002</v>
      </c>
      <c r="Q289" s="175">
        <f t="shared" ca="1" si="29"/>
        <v>4254.6504000000004</v>
      </c>
      <c r="R289" s="176">
        <f t="shared" ca="1" si="30"/>
        <v>978.56959200000017</v>
      </c>
      <c r="S289" s="176">
        <f t="shared" ca="1" si="31"/>
        <v>5233.2199920000003</v>
      </c>
      <c r="T289" s="175">
        <f t="shared" ca="1" si="32"/>
        <v>3276.0808080000002</v>
      </c>
      <c r="U289" s="174"/>
      <c r="W289" s="22"/>
    </row>
    <row r="290" spans="1:23" x14ac:dyDescent="0.2">
      <c r="A290" s="221" t="s">
        <v>392</v>
      </c>
      <c r="B290" s="170" t="s">
        <v>100</v>
      </c>
      <c r="C290" s="171" t="s">
        <v>22</v>
      </c>
      <c r="D290" s="171">
        <v>0</v>
      </c>
      <c r="E290" s="172">
        <v>25102</v>
      </c>
      <c r="F290" s="171" t="s">
        <v>35</v>
      </c>
      <c r="G290" s="171" t="s">
        <v>28</v>
      </c>
      <c r="H290" s="172">
        <v>35006</v>
      </c>
      <c r="I290" s="169">
        <v>280</v>
      </c>
      <c r="J290" s="173">
        <f ca="1">DATEDIF(E290,$A$3,"y")</f>
        <v>51</v>
      </c>
      <c r="K290" s="173">
        <f ca="1">DATEDIF(H290,$A$3,"y")</f>
        <v>24</v>
      </c>
      <c r="L290" s="173">
        <v>9</v>
      </c>
      <c r="M290" s="174">
        <v>1663.104</v>
      </c>
      <c r="N290" s="190">
        <f t="shared" si="33"/>
        <v>332.62080000000003</v>
      </c>
      <c r="O290" s="175">
        <f t="shared" si="34"/>
        <v>299.35872000000001</v>
      </c>
      <c r="P290" s="174">
        <f t="shared" ca="1" si="28"/>
        <v>332.62080000000003</v>
      </c>
      <c r="Q290" s="175">
        <f t="shared" ca="1" si="29"/>
        <v>2627.7043200000003</v>
      </c>
      <c r="R290" s="176">
        <f t="shared" ca="1" si="30"/>
        <v>604.37199360000011</v>
      </c>
      <c r="S290" s="176">
        <f t="shared" ca="1" si="31"/>
        <v>3232.0763136000005</v>
      </c>
      <c r="T290" s="175">
        <f t="shared" ca="1" si="32"/>
        <v>2023.3323264000001</v>
      </c>
      <c r="U290" s="174"/>
      <c r="W290" s="22"/>
    </row>
    <row r="291" spans="1:23" x14ac:dyDescent="0.2">
      <c r="A291" s="221" t="s">
        <v>393</v>
      </c>
      <c r="B291" s="170" t="s">
        <v>186</v>
      </c>
      <c r="C291" s="171" t="s">
        <v>24</v>
      </c>
      <c r="D291" s="171">
        <v>4</v>
      </c>
      <c r="E291" s="172">
        <v>23505</v>
      </c>
      <c r="F291" s="171" t="s">
        <v>149</v>
      </c>
      <c r="G291" s="171" t="s">
        <v>137</v>
      </c>
      <c r="H291" s="172">
        <v>33384</v>
      </c>
      <c r="I291" s="169">
        <v>281</v>
      </c>
      <c r="J291" s="173">
        <f ca="1">DATEDIF(E291,$A$3,"y")</f>
        <v>55</v>
      </c>
      <c r="K291" s="173">
        <f ca="1">DATEDIF(H291,$A$3,"y")</f>
        <v>28</v>
      </c>
      <c r="L291" s="173">
        <v>8</v>
      </c>
      <c r="M291" s="174">
        <v>2005.5360000000001</v>
      </c>
      <c r="N291" s="190">
        <f t="shared" si="33"/>
        <v>401.10720000000003</v>
      </c>
      <c r="O291" s="175">
        <f t="shared" si="34"/>
        <v>360.99648000000002</v>
      </c>
      <c r="P291" s="174">
        <f t="shared" ca="1" si="28"/>
        <v>401.10720000000003</v>
      </c>
      <c r="Q291" s="175">
        <f t="shared" ca="1" si="29"/>
        <v>3168.7468800000001</v>
      </c>
      <c r="R291" s="176">
        <f t="shared" ca="1" si="30"/>
        <v>728.81178240000008</v>
      </c>
      <c r="S291" s="176">
        <f t="shared" ca="1" si="31"/>
        <v>3897.5586624000002</v>
      </c>
      <c r="T291" s="175">
        <f t="shared" ca="1" si="32"/>
        <v>2439.9350976000001</v>
      </c>
      <c r="U291" s="174"/>
      <c r="W291" s="22"/>
    </row>
    <row r="292" spans="1:23" x14ac:dyDescent="0.2">
      <c r="A292" s="221" t="s">
        <v>596</v>
      </c>
      <c r="B292" s="170" t="s">
        <v>180</v>
      </c>
      <c r="C292" s="171" t="s">
        <v>24</v>
      </c>
      <c r="D292" s="171">
        <v>2</v>
      </c>
      <c r="E292" s="172">
        <v>33750</v>
      </c>
      <c r="F292" s="171" t="s">
        <v>20</v>
      </c>
      <c r="G292" s="171" t="s">
        <v>137</v>
      </c>
      <c r="H292" s="172">
        <v>42295</v>
      </c>
      <c r="I292" s="169">
        <v>282</v>
      </c>
      <c r="J292" s="173">
        <f ca="1">DATEDIF(E292,$A$3,"y")</f>
        <v>27</v>
      </c>
      <c r="K292" s="173">
        <f ca="1">DATEDIF(H292,$A$3,"y")</f>
        <v>4</v>
      </c>
      <c r="L292" s="173">
        <v>7</v>
      </c>
      <c r="M292" s="174">
        <v>2787.2159999999999</v>
      </c>
      <c r="N292" s="190">
        <f t="shared" si="33"/>
        <v>557.44320000000005</v>
      </c>
      <c r="O292" s="175">
        <f t="shared" si="34"/>
        <v>501.69887999999997</v>
      </c>
      <c r="P292" s="174">
        <f t="shared" ca="1" si="28"/>
        <v>0</v>
      </c>
      <c r="Q292" s="175">
        <f t="shared" ca="1" si="29"/>
        <v>3846.35808</v>
      </c>
      <c r="R292" s="176">
        <f t="shared" ca="1" si="30"/>
        <v>884.66235840000002</v>
      </c>
      <c r="S292" s="176">
        <f t="shared" ca="1" si="31"/>
        <v>4731.0204383999999</v>
      </c>
      <c r="T292" s="175">
        <f t="shared" ca="1" si="32"/>
        <v>2961.6957216000001</v>
      </c>
      <c r="U292" s="174"/>
      <c r="W292" s="22"/>
    </row>
    <row r="293" spans="1:23" x14ac:dyDescent="0.2">
      <c r="A293" s="221" t="s">
        <v>597</v>
      </c>
      <c r="B293" s="170" t="s">
        <v>79</v>
      </c>
      <c r="C293" s="171" t="s">
        <v>22</v>
      </c>
      <c r="D293" s="171">
        <v>1</v>
      </c>
      <c r="E293" s="172">
        <v>35929</v>
      </c>
      <c r="F293" s="171" t="s">
        <v>35</v>
      </c>
      <c r="G293" s="171" t="s">
        <v>28</v>
      </c>
      <c r="H293" s="172">
        <v>43852</v>
      </c>
      <c r="I293" s="169">
        <v>283</v>
      </c>
      <c r="J293" s="173">
        <f ca="1">DATEDIF(E293,$A$3,"y")</f>
        <v>21</v>
      </c>
      <c r="K293" s="173">
        <f ca="1">DATEDIF(H293,$A$3,"y")</f>
        <v>0</v>
      </c>
      <c r="L293" s="173">
        <v>5</v>
      </c>
      <c r="M293" s="174">
        <v>1219.248</v>
      </c>
      <c r="N293" s="190">
        <f t="shared" si="33"/>
        <v>243.84960000000001</v>
      </c>
      <c r="O293" s="175">
        <f t="shared" si="34"/>
        <v>170.69472000000002</v>
      </c>
      <c r="P293" s="174">
        <f t="shared" ca="1" si="28"/>
        <v>0</v>
      </c>
      <c r="Q293" s="175">
        <f t="shared" ca="1" si="29"/>
        <v>1633.79232</v>
      </c>
      <c r="R293" s="176">
        <f t="shared" ca="1" si="30"/>
        <v>375.77223359999999</v>
      </c>
      <c r="S293" s="176">
        <f t="shared" ca="1" si="31"/>
        <v>2009.5645536</v>
      </c>
      <c r="T293" s="175">
        <f t="shared" ca="1" si="32"/>
        <v>1258.0200864000001</v>
      </c>
      <c r="U293" s="174"/>
      <c r="W293" s="22"/>
    </row>
    <row r="294" spans="1:23" x14ac:dyDescent="0.2">
      <c r="A294" s="222" t="s">
        <v>394</v>
      </c>
      <c r="B294" s="180" t="s">
        <v>135</v>
      </c>
      <c r="C294" s="181" t="s">
        <v>24</v>
      </c>
      <c r="D294" s="181">
        <v>5</v>
      </c>
      <c r="E294" s="182">
        <v>24371</v>
      </c>
      <c r="F294" s="181" t="s">
        <v>27</v>
      </c>
      <c r="G294" s="181" t="s">
        <v>28</v>
      </c>
      <c r="H294" s="182">
        <v>38305</v>
      </c>
      <c r="I294" s="179">
        <v>284</v>
      </c>
      <c r="J294" s="183">
        <f ca="1">DATEDIF(E294,$A$3,"y")</f>
        <v>53</v>
      </c>
      <c r="K294" s="183">
        <f ca="1">DATEDIF(H294,$A$3,"y")</f>
        <v>15</v>
      </c>
      <c r="L294" s="183">
        <v>1</v>
      </c>
      <c r="M294" s="184">
        <v>3330.18</v>
      </c>
      <c r="N294" s="190">
        <f t="shared" si="33"/>
        <v>0</v>
      </c>
      <c r="O294" s="185">
        <f t="shared" si="34"/>
        <v>0</v>
      </c>
      <c r="P294" s="184">
        <f t="shared" ca="1" si="28"/>
        <v>0</v>
      </c>
      <c r="Q294" s="185">
        <f t="shared" ca="1" si="29"/>
        <v>3330.18</v>
      </c>
      <c r="R294" s="186">
        <f t="shared" ca="1" si="30"/>
        <v>765.94140000000004</v>
      </c>
      <c r="S294" s="186">
        <f t="shared" ca="1" si="31"/>
        <v>4096.1214</v>
      </c>
      <c r="T294" s="185">
        <f t="shared" ca="1" si="32"/>
        <v>2564.2385999999997</v>
      </c>
      <c r="U294" s="184"/>
      <c r="W294" s="22"/>
    </row>
  </sheetData>
  <mergeCells count="13">
    <mergeCell ref="C6:C7"/>
    <mergeCell ref="B3:C3"/>
    <mergeCell ref="B2:C2"/>
    <mergeCell ref="B5:C5"/>
    <mergeCell ref="E5:F5"/>
    <mergeCell ref="D4:F4"/>
    <mergeCell ref="B4:C4"/>
    <mergeCell ref="H1:I1"/>
    <mergeCell ref="H2:I2"/>
    <mergeCell ref="H3:I3"/>
    <mergeCell ref="F2:G2"/>
    <mergeCell ref="F3:G3"/>
    <mergeCell ref="F1:G1"/>
  </mergeCells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6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CD99AEE-9129-452C-9C5D-C5788DD17503}">
          <x14:formula1>
            <xm:f>'Liste réf'!$A$1:$A$13</xm:f>
          </x14:formula1>
          <xm:sqref>F2:G3 H3:I3</xm:sqref>
        </x14:dataValidation>
        <x14:dataValidation type="list" allowBlank="1" showInputMessage="1" showErrorMessage="1" xr:uid="{599C5490-AC27-4BCE-8943-5BD0BF3AA736}">
          <x14:formula1>
            <xm:f>'Liste réf'!$C$1:$C$10</xm:f>
          </x14:formula1>
          <xm:sqref>H2:I2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098EB-2CEB-490D-AD51-E4380840FC91}">
  <dimension ref="A1:C13"/>
  <sheetViews>
    <sheetView workbookViewId="0">
      <selection activeCell="C1" sqref="C1:C10"/>
    </sheetView>
  </sheetViews>
  <sheetFormatPr baseColWidth="10" defaultRowHeight="12.75" x14ac:dyDescent="0.2"/>
  <sheetData>
    <row r="1" spans="1:3" x14ac:dyDescent="0.2">
      <c r="A1" s="163" t="s">
        <v>30</v>
      </c>
      <c r="C1" s="192" t="s">
        <v>137</v>
      </c>
    </row>
    <row r="2" spans="1:3" x14ac:dyDescent="0.2">
      <c r="A2" s="171" t="s">
        <v>20</v>
      </c>
      <c r="C2" s="193" t="s">
        <v>28</v>
      </c>
    </row>
    <row r="3" spans="1:3" x14ac:dyDescent="0.2">
      <c r="A3" s="171" t="s">
        <v>149</v>
      </c>
      <c r="C3" s="193" t="s">
        <v>191</v>
      </c>
    </row>
    <row r="4" spans="1:3" x14ac:dyDescent="0.2">
      <c r="A4" s="171" t="s">
        <v>27</v>
      </c>
      <c r="C4" s="193" t="s">
        <v>21</v>
      </c>
    </row>
    <row r="5" spans="1:3" x14ac:dyDescent="0.2">
      <c r="A5" s="171" t="s">
        <v>190</v>
      </c>
      <c r="C5" s="194" t="s">
        <v>462</v>
      </c>
    </row>
    <row r="6" spans="1:3" x14ac:dyDescent="0.2">
      <c r="A6" s="171" t="s">
        <v>35</v>
      </c>
      <c r="C6" s="195"/>
    </row>
    <row r="7" spans="1:3" x14ac:dyDescent="0.2">
      <c r="A7" s="171" t="s">
        <v>73</v>
      </c>
      <c r="C7" s="195"/>
    </row>
    <row r="8" spans="1:3" x14ac:dyDescent="0.2">
      <c r="A8" s="171" t="s">
        <v>33</v>
      </c>
      <c r="C8" s="195"/>
    </row>
    <row r="9" spans="1:3" x14ac:dyDescent="0.2">
      <c r="A9" s="171" t="s">
        <v>38</v>
      </c>
      <c r="C9" s="195"/>
    </row>
    <row r="10" spans="1:3" x14ac:dyDescent="0.2">
      <c r="A10" s="171" t="s">
        <v>145</v>
      </c>
      <c r="C10" s="195"/>
    </row>
    <row r="11" spans="1:3" x14ac:dyDescent="0.2">
      <c r="A11" s="171" t="s">
        <v>193</v>
      </c>
    </row>
    <row r="12" spans="1:3" x14ac:dyDescent="0.2">
      <c r="A12" s="171" t="s">
        <v>81</v>
      </c>
    </row>
    <row r="13" spans="1:3" x14ac:dyDescent="0.2">
      <c r="A13" s="171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07312-04A9-4714-BC35-435B87D155EF}">
  <dimension ref="A1:L12"/>
  <sheetViews>
    <sheetView workbookViewId="0">
      <selection activeCell="A2" sqref="A2"/>
    </sheetView>
  </sheetViews>
  <sheetFormatPr baseColWidth="10" defaultRowHeight="12.75" x14ac:dyDescent="0.2"/>
  <cols>
    <col min="1" max="1" width="23.140625" bestFit="1" customWidth="1"/>
    <col min="5" max="5" width="14.42578125" bestFit="1" customWidth="1"/>
  </cols>
  <sheetData>
    <row r="1" spans="1:12" x14ac:dyDescent="0.2">
      <c r="A1" t="s">
        <v>456</v>
      </c>
      <c r="B1" t="s">
        <v>457</v>
      </c>
      <c r="C1" t="s">
        <v>458</v>
      </c>
      <c r="D1" t="s">
        <v>459</v>
      </c>
      <c r="E1" t="s">
        <v>460</v>
      </c>
      <c r="F1" t="s">
        <v>461</v>
      </c>
      <c r="L1" s="187">
        <v>43824</v>
      </c>
    </row>
    <row r="2" spans="1:12" x14ac:dyDescent="0.2">
      <c r="A2" s="189">
        <v>43820</v>
      </c>
      <c r="B2" s="187">
        <v>43915</v>
      </c>
      <c r="C2">
        <f>B2-A2</f>
        <v>95</v>
      </c>
      <c r="D2">
        <f>NETWORKDAYS(A2,B2,L:L)</f>
        <v>66</v>
      </c>
      <c r="E2" s="187">
        <f>EDATE(A2,2)</f>
        <v>43882</v>
      </c>
      <c r="F2">
        <f>WEEKDAY(A2,2)</f>
        <v>6</v>
      </c>
      <c r="L2" s="188">
        <v>43831</v>
      </c>
    </row>
    <row r="3" spans="1:12" x14ac:dyDescent="0.2">
      <c r="L3" s="188">
        <v>43934</v>
      </c>
    </row>
    <row r="4" spans="1:12" x14ac:dyDescent="0.2">
      <c r="L4" s="188">
        <v>43952</v>
      </c>
    </row>
    <row r="5" spans="1:12" x14ac:dyDescent="0.2">
      <c r="L5" s="188">
        <v>43959</v>
      </c>
    </row>
    <row r="6" spans="1:12" x14ac:dyDescent="0.2">
      <c r="L6" s="188">
        <v>43972</v>
      </c>
    </row>
    <row r="7" spans="1:12" x14ac:dyDescent="0.2">
      <c r="L7" s="188">
        <v>43983</v>
      </c>
    </row>
    <row r="8" spans="1:12" x14ac:dyDescent="0.2">
      <c r="L8" s="188">
        <v>44026</v>
      </c>
    </row>
    <row r="9" spans="1:12" x14ac:dyDescent="0.2">
      <c r="L9" s="188">
        <v>44058</v>
      </c>
    </row>
    <row r="10" spans="1:12" x14ac:dyDescent="0.2">
      <c r="L10" s="188">
        <v>44136</v>
      </c>
    </row>
    <row r="11" spans="1:12" x14ac:dyDescent="0.2">
      <c r="L11" s="188">
        <v>44146</v>
      </c>
    </row>
    <row r="12" spans="1:12" x14ac:dyDescent="0.2">
      <c r="L12" s="188">
        <v>44190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7">
    <tabColor indexed="40"/>
  </sheetPr>
  <dimension ref="A1:I143"/>
  <sheetViews>
    <sheetView tabSelected="1" workbookViewId="0">
      <selection activeCell="D4" sqref="D4:E143"/>
    </sheetView>
  </sheetViews>
  <sheetFormatPr baseColWidth="10" defaultRowHeight="12.75" x14ac:dyDescent="0.2"/>
  <cols>
    <col min="1" max="1" width="6.7109375" customWidth="1"/>
    <col min="2" max="2" width="20.85546875" bestFit="1" customWidth="1"/>
    <col min="3" max="3" width="15.42578125" customWidth="1"/>
    <col min="4" max="4" width="14.5703125" style="64" customWidth="1"/>
    <col min="5" max="5" width="15" style="64" customWidth="1"/>
    <col min="6" max="6" width="10.140625" bestFit="1" customWidth="1"/>
  </cols>
  <sheetData>
    <row r="1" spans="1:9" ht="27.75" customHeight="1" x14ac:dyDescent="0.2">
      <c r="A1" s="210" t="s">
        <v>395</v>
      </c>
      <c r="B1" s="210"/>
      <c r="C1" s="210"/>
      <c r="D1" s="210"/>
      <c r="E1" s="210"/>
      <c r="F1" s="210"/>
      <c r="G1" s="210"/>
      <c r="H1" s="210"/>
      <c r="I1" s="210"/>
    </row>
    <row r="2" spans="1:9" x14ac:dyDescent="0.2">
      <c r="D2"/>
      <c r="E2"/>
    </row>
    <row r="3" spans="1:9" ht="22.5" x14ac:dyDescent="0.2">
      <c r="A3" s="3" t="s">
        <v>257</v>
      </c>
      <c r="B3" s="3" t="s">
        <v>15</v>
      </c>
      <c r="C3" s="3" t="s">
        <v>16</v>
      </c>
      <c r="D3" s="3" t="s">
        <v>249</v>
      </c>
      <c r="E3" s="3" t="s">
        <v>251</v>
      </c>
      <c r="F3" s="3" t="s">
        <v>250</v>
      </c>
      <c r="G3" s="3" t="s">
        <v>17</v>
      </c>
      <c r="H3" s="3" t="s">
        <v>18</v>
      </c>
      <c r="I3" s="3" t="s">
        <v>253</v>
      </c>
    </row>
    <row r="4" spans="1:9" x14ac:dyDescent="0.2">
      <c r="A4" s="54">
        <v>1</v>
      </c>
      <c r="B4" s="53" t="s">
        <v>258</v>
      </c>
      <c r="C4" s="53" t="s">
        <v>136</v>
      </c>
      <c r="D4" s="65" t="str">
        <f>INDEX('fonctions Av'!$A$10:$U$294,MATCH($A4,'fonctions Av'!$I$10:$I$294,0),MATCH(D$3,'fonctions Av'!$A$10:$U$10,0))</f>
        <v>femme</v>
      </c>
      <c r="E4" s="65">
        <f>INDEX('fonctions Av'!$A$10:$U$294,MATCH($A4,'fonctions Av'!$I$10:$I$294,0),MATCH(E$3,'fonctions Av'!$A$10:$U$10,0))</f>
        <v>4</v>
      </c>
      <c r="F4" s="21">
        <v>21470</v>
      </c>
      <c r="G4" s="1" t="s">
        <v>30</v>
      </c>
      <c r="H4" s="1" t="s">
        <v>137</v>
      </c>
      <c r="I4" s="21">
        <v>34976</v>
      </c>
    </row>
    <row r="5" spans="1:9" x14ac:dyDescent="0.2">
      <c r="A5" s="54">
        <v>3</v>
      </c>
      <c r="B5" s="53" t="s">
        <v>259</v>
      </c>
      <c r="C5" s="53" t="s">
        <v>172</v>
      </c>
      <c r="D5" s="65" t="str">
        <f>INDEX('fonctions Av'!$A$10:$U$294,MATCH($A5,'fonctions Av'!$I$10:$I$294,0),MATCH(D$3,'fonctions Av'!$A$10:$U$10,0))</f>
        <v>homme</v>
      </c>
      <c r="E5" s="65">
        <f>INDEX('fonctions Av'!$A$10:$U$294,MATCH($A5,'fonctions Av'!$I$10:$I$294,0),MATCH(E$3,'fonctions Av'!$A$10:$U$10,0))</f>
        <v>1</v>
      </c>
      <c r="F5" s="21">
        <v>25170</v>
      </c>
      <c r="G5" s="1" t="s">
        <v>149</v>
      </c>
      <c r="H5" s="1" t="s">
        <v>137</v>
      </c>
      <c r="I5" s="21">
        <v>33274</v>
      </c>
    </row>
    <row r="6" spans="1:9" x14ac:dyDescent="0.2">
      <c r="A6" s="54">
        <v>6</v>
      </c>
      <c r="B6" s="53" t="s">
        <v>260</v>
      </c>
      <c r="C6" s="53" t="s">
        <v>173</v>
      </c>
      <c r="D6" s="65" t="str">
        <f>INDEX('fonctions Av'!$A$10:$U$294,MATCH($A6,'fonctions Av'!$I$10:$I$294,0),MATCH(D$3,'fonctions Av'!$A$10:$U$10,0))</f>
        <v>homme</v>
      </c>
      <c r="E6" s="65">
        <f>INDEX('fonctions Av'!$A$10:$U$294,MATCH($A6,'fonctions Av'!$I$10:$I$294,0),MATCH(E$3,'fonctions Av'!$A$10:$U$10,0))</f>
        <v>0</v>
      </c>
      <c r="F6" s="21">
        <v>20000</v>
      </c>
      <c r="G6" s="1" t="s">
        <v>20</v>
      </c>
      <c r="H6" s="1" t="s">
        <v>137</v>
      </c>
      <c r="I6" s="21">
        <v>33220</v>
      </c>
    </row>
    <row r="7" spans="1:9" x14ac:dyDescent="0.2">
      <c r="A7" s="54">
        <v>7</v>
      </c>
      <c r="B7" s="53" t="s">
        <v>261</v>
      </c>
      <c r="C7" s="53" t="s">
        <v>25</v>
      </c>
      <c r="D7" s="65" t="str">
        <f>INDEX('fonctions Av'!$A$10:$U$294,MATCH($A7,'fonctions Av'!$I$10:$I$294,0),MATCH(D$3,'fonctions Av'!$A$10:$U$10,0))</f>
        <v>homme</v>
      </c>
      <c r="E7" s="65">
        <f>INDEX('fonctions Av'!$A$10:$U$294,MATCH($A7,'fonctions Av'!$I$10:$I$294,0),MATCH(E$3,'fonctions Av'!$A$10:$U$10,0))</f>
        <v>4</v>
      </c>
      <c r="F7" s="21">
        <v>28387</v>
      </c>
      <c r="G7" s="1" t="s">
        <v>27</v>
      </c>
      <c r="H7" s="1" t="s">
        <v>28</v>
      </c>
      <c r="I7" s="21">
        <v>38382</v>
      </c>
    </row>
    <row r="8" spans="1:9" x14ac:dyDescent="0.2">
      <c r="A8" s="54">
        <v>8</v>
      </c>
      <c r="B8" s="53" t="s">
        <v>261</v>
      </c>
      <c r="C8" s="53" t="s">
        <v>101</v>
      </c>
      <c r="D8" s="65" t="str">
        <f>INDEX('fonctions Av'!$A$10:$U$294,MATCH($A8,'fonctions Av'!$I$10:$I$294,0),MATCH(D$3,'fonctions Av'!$A$10:$U$10,0))</f>
        <v>homme</v>
      </c>
      <c r="E8" s="65">
        <f>INDEX('fonctions Av'!$A$10:$U$294,MATCH($A8,'fonctions Av'!$I$10:$I$294,0),MATCH(E$3,'fonctions Av'!$A$10:$U$10,0))</f>
        <v>4</v>
      </c>
      <c r="F8" s="21">
        <v>25909</v>
      </c>
      <c r="G8" s="1" t="s">
        <v>27</v>
      </c>
      <c r="H8" s="1" t="s">
        <v>28</v>
      </c>
      <c r="I8" s="21">
        <v>36922</v>
      </c>
    </row>
    <row r="9" spans="1:9" x14ac:dyDescent="0.2">
      <c r="A9" s="54">
        <v>9</v>
      </c>
      <c r="B9" s="53" t="s">
        <v>261</v>
      </c>
      <c r="C9" s="53" t="s">
        <v>189</v>
      </c>
      <c r="D9" s="65" t="str">
        <f>INDEX('fonctions Av'!$A$10:$U$294,MATCH($A9,'fonctions Av'!$I$10:$I$294,0),MATCH(D$3,'fonctions Av'!$A$10:$U$10,0))</f>
        <v>femme</v>
      </c>
      <c r="E9" s="65">
        <f>INDEX('fonctions Av'!$A$10:$U$294,MATCH($A9,'fonctions Av'!$I$10:$I$294,0),MATCH(E$3,'fonctions Av'!$A$10:$U$10,0))</f>
        <v>6</v>
      </c>
      <c r="F9" s="21">
        <v>24595</v>
      </c>
      <c r="G9" s="1" t="s">
        <v>190</v>
      </c>
      <c r="H9" s="1" t="s">
        <v>191</v>
      </c>
      <c r="I9" s="21">
        <v>36021</v>
      </c>
    </row>
    <row r="10" spans="1:9" x14ac:dyDescent="0.2">
      <c r="A10" s="54">
        <v>12</v>
      </c>
      <c r="B10" s="53" t="s">
        <v>262</v>
      </c>
      <c r="C10" s="53" t="s">
        <v>138</v>
      </c>
      <c r="D10" s="65" t="str">
        <f>INDEX('fonctions Av'!$A$10:$U$294,MATCH($A10,'fonctions Av'!$I$10:$I$294,0),MATCH(D$3,'fonctions Av'!$A$10:$U$10,0))</f>
        <v>femme</v>
      </c>
      <c r="E10" s="65">
        <f>INDEX('fonctions Av'!$A$10:$U$294,MATCH($A10,'fonctions Av'!$I$10:$I$294,0),MATCH(E$3,'fonctions Av'!$A$10:$U$10,0))</f>
        <v>6</v>
      </c>
      <c r="F10" s="21">
        <v>23746</v>
      </c>
      <c r="G10" s="1" t="s">
        <v>73</v>
      </c>
      <c r="H10" s="1" t="s">
        <v>137</v>
      </c>
      <c r="I10" s="21">
        <v>33488</v>
      </c>
    </row>
    <row r="11" spans="1:9" x14ac:dyDescent="0.2">
      <c r="A11" s="54">
        <v>14</v>
      </c>
      <c r="B11" s="53" t="s">
        <v>263</v>
      </c>
      <c r="C11" s="53" t="s">
        <v>139</v>
      </c>
      <c r="D11" s="65" t="str">
        <f>INDEX('fonctions Av'!$A$10:$U$294,MATCH($A11,'fonctions Av'!$I$10:$I$294,0),MATCH(D$3,'fonctions Av'!$A$10:$U$10,0))</f>
        <v>femme</v>
      </c>
      <c r="E11" s="65">
        <f>INDEX('fonctions Av'!$A$10:$U$294,MATCH($A11,'fonctions Av'!$I$10:$I$294,0),MATCH(E$3,'fonctions Av'!$A$10:$U$10,0))</f>
        <v>4</v>
      </c>
      <c r="F11" s="21">
        <v>23692</v>
      </c>
      <c r="G11" s="1" t="s">
        <v>20</v>
      </c>
      <c r="H11" s="1" t="s">
        <v>137</v>
      </c>
      <c r="I11" s="21">
        <v>36375</v>
      </c>
    </row>
    <row r="12" spans="1:9" x14ac:dyDescent="0.2">
      <c r="A12" s="54">
        <v>15</v>
      </c>
      <c r="B12" s="53" t="s">
        <v>264</v>
      </c>
      <c r="C12" s="53" t="s">
        <v>32</v>
      </c>
      <c r="D12" s="65" t="str">
        <f>INDEX('fonctions Av'!$A$10:$U$294,MATCH($A12,'fonctions Av'!$I$10:$I$294,0),MATCH(D$3,'fonctions Av'!$A$10:$U$10,0))</f>
        <v>femme</v>
      </c>
      <c r="E12" s="65">
        <f>INDEX('fonctions Av'!$A$10:$U$294,MATCH($A12,'fonctions Av'!$I$10:$I$294,0),MATCH(E$3,'fonctions Av'!$A$10:$U$10,0))</f>
        <v>4</v>
      </c>
      <c r="F12" s="21">
        <v>22194</v>
      </c>
      <c r="G12" s="1" t="s">
        <v>33</v>
      </c>
      <c r="H12" s="1" t="s">
        <v>28</v>
      </c>
      <c r="I12" s="21">
        <v>30393</v>
      </c>
    </row>
    <row r="13" spans="1:9" x14ac:dyDescent="0.2">
      <c r="A13" s="54">
        <v>18</v>
      </c>
      <c r="B13" s="53" t="s">
        <v>265</v>
      </c>
      <c r="C13" s="53" t="s">
        <v>176</v>
      </c>
      <c r="D13" s="65" t="str">
        <f>INDEX('fonctions Av'!$A$10:$U$294,MATCH($A13,'fonctions Av'!$I$10:$I$294,0),MATCH(D$3,'fonctions Av'!$A$10:$U$10,0))</f>
        <v>homme</v>
      </c>
      <c r="E13" s="65">
        <f>INDEX('fonctions Av'!$A$10:$U$294,MATCH($A13,'fonctions Av'!$I$10:$I$294,0),MATCH(E$3,'fonctions Av'!$A$10:$U$10,0))</f>
        <v>5</v>
      </c>
      <c r="F13" s="21">
        <v>25220</v>
      </c>
      <c r="G13" s="1" t="s">
        <v>190</v>
      </c>
      <c r="H13" s="1" t="s">
        <v>191</v>
      </c>
      <c r="I13" s="21">
        <v>35755</v>
      </c>
    </row>
    <row r="14" spans="1:9" x14ac:dyDescent="0.2">
      <c r="A14" s="54">
        <v>20</v>
      </c>
      <c r="B14" s="53" t="s">
        <v>266</v>
      </c>
      <c r="C14" s="53" t="s">
        <v>140</v>
      </c>
      <c r="D14" s="65" t="str">
        <f>INDEX('fonctions Av'!$A$10:$U$294,MATCH($A14,'fonctions Av'!$I$10:$I$294,0),MATCH(D$3,'fonctions Av'!$A$10:$U$10,0))</f>
        <v>femme</v>
      </c>
      <c r="E14" s="65">
        <f>INDEX('fonctions Av'!$A$10:$U$294,MATCH($A14,'fonctions Av'!$I$10:$I$294,0),MATCH(E$3,'fonctions Av'!$A$10:$U$10,0))</f>
        <v>5</v>
      </c>
      <c r="F14" s="21">
        <v>26375</v>
      </c>
      <c r="G14" s="1" t="s">
        <v>30</v>
      </c>
      <c r="H14" s="1" t="s">
        <v>137</v>
      </c>
      <c r="I14" s="21">
        <v>33196</v>
      </c>
    </row>
    <row r="15" spans="1:9" x14ac:dyDescent="0.2">
      <c r="A15" s="54">
        <v>22</v>
      </c>
      <c r="B15" s="53" t="s">
        <v>267</v>
      </c>
      <c r="C15" s="53" t="s">
        <v>37</v>
      </c>
      <c r="D15" s="65" t="str">
        <f>INDEX('fonctions Av'!$A$10:$U$294,MATCH($A15,'fonctions Av'!$I$10:$I$294,0),MATCH(D$3,'fonctions Av'!$A$10:$U$10,0))</f>
        <v>femme</v>
      </c>
      <c r="E15" s="65">
        <f>INDEX('fonctions Av'!$A$10:$U$294,MATCH($A15,'fonctions Av'!$I$10:$I$294,0),MATCH(E$3,'fonctions Av'!$A$10:$U$10,0))</f>
        <v>4</v>
      </c>
      <c r="F15" s="21">
        <v>28085</v>
      </c>
      <c r="G15" s="1" t="s">
        <v>38</v>
      </c>
      <c r="H15" s="1" t="s">
        <v>28</v>
      </c>
      <c r="I15" s="21">
        <v>37596</v>
      </c>
    </row>
    <row r="16" spans="1:9" x14ac:dyDescent="0.2">
      <c r="A16" s="54">
        <v>26</v>
      </c>
      <c r="B16" s="53" t="s">
        <v>268</v>
      </c>
      <c r="C16" s="53" t="s">
        <v>174</v>
      </c>
      <c r="D16" s="65" t="str">
        <f>INDEX('fonctions Av'!$A$10:$U$294,MATCH($A16,'fonctions Av'!$I$10:$I$294,0),MATCH(D$3,'fonctions Av'!$A$10:$U$10,0))</f>
        <v>homme</v>
      </c>
      <c r="E16" s="65">
        <f>INDEX('fonctions Av'!$A$10:$U$294,MATCH($A16,'fonctions Av'!$I$10:$I$294,0),MATCH(E$3,'fonctions Av'!$A$10:$U$10,0))</f>
        <v>0</v>
      </c>
      <c r="F16" s="21">
        <v>22504</v>
      </c>
      <c r="G16" s="1" t="s">
        <v>20</v>
      </c>
      <c r="H16" s="1" t="s">
        <v>137</v>
      </c>
      <c r="I16" s="21">
        <v>33412</v>
      </c>
    </row>
    <row r="17" spans="1:9" x14ac:dyDescent="0.2">
      <c r="A17" s="54">
        <v>27</v>
      </c>
      <c r="B17" s="53" t="s">
        <v>269</v>
      </c>
      <c r="C17" s="53" t="s">
        <v>40</v>
      </c>
      <c r="D17" s="65" t="str">
        <f>INDEX('fonctions Av'!$A$10:$U$294,MATCH($A17,'fonctions Av'!$I$10:$I$294,0),MATCH(D$3,'fonctions Av'!$A$10:$U$10,0))</f>
        <v>femme</v>
      </c>
      <c r="E17" s="65">
        <f>INDEX('fonctions Av'!$A$10:$U$294,MATCH($A17,'fonctions Av'!$I$10:$I$294,0),MATCH(E$3,'fonctions Av'!$A$10:$U$10,0))</f>
        <v>4</v>
      </c>
      <c r="F17" s="21">
        <v>19088</v>
      </c>
      <c r="G17" s="1" t="s">
        <v>35</v>
      </c>
      <c r="H17" s="1" t="s">
        <v>28</v>
      </c>
      <c r="I17" s="21">
        <v>31586</v>
      </c>
    </row>
    <row r="18" spans="1:9" x14ac:dyDescent="0.2">
      <c r="A18" s="54">
        <v>29</v>
      </c>
      <c r="B18" s="53" t="s">
        <v>270</v>
      </c>
      <c r="C18" s="53" t="s">
        <v>42</v>
      </c>
      <c r="D18" s="65" t="str">
        <f>INDEX('fonctions Av'!$A$10:$U$294,MATCH($A18,'fonctions Av'!$I$10:$I$294,0),MATCH(D$3,'fonctions Av'!$A$10:$U$10,0))</f>
        <v>femme</v>
      </c>
      <c r="E18" s="65">
        <f>INDEX('fonctions Av'!$A$10:$U$294,MATCH($A18,'fonctions Av'!$I$10:$I$294,0),MATCH(E$3,'fonctions Av'!$A$10:$U$10,0))</f>
        <v>5</v>
      </c>
      <c r="F18" s="21">
        <v>21988</v>
      </c>
      <c r="G18" s="1" t="s">
        <v>35</v>
      </c>
      <c r="H18" s="1" t="s">
        <v>28</v>
      </c>
      <c r="I18" s="21">
        <v>31193</v>
      </c>
    </row>
    <row r="19" spans="1:9" x14ac:dyDescent="0.2">
      <c r="A19" s="54">
        <v>30</v>
      </c>
      <c r="B19" s="53" t="s">
        <v>271</v>
      </c>
      <c r="C19" s="53" t="s">
        <v>43</v>
      </c>
      <c r="D19" s="65" t="str">
        <f>INDEX('fonctions Av'!$A$10:$U$294,MATCH($A19,'fonctions Av'!$I$10:$I$294,0),MATCH(D$3,'fonctions Av'!$A$10:$U$10,0))</f>
        <v>femme</v>
      </c>
      <c r="E19" s="65">
        <f>INDEX('fonctions Av'!$A$10:$U$294,MATCH($A19,'fonctions Av'!$I$10:$I$294,0),MATCH(E$3,'fonctions Av'!$A$10:$U$10,0))</f>
        <v>2</v>
      </c>
      <c r="F19" s="21">
        <v>21274</v>
      </c>
      <c r="G19" s="1" t="s">
        <v>27</v>
      </c>
      <c r="H19" s="1" t="s">
        <v>28</v>
      </c>
      <c r="I19" s="21">
        <v>34054</v>
      </c>
    </row>
    <row r="20" spans="1:9" x14ac:dyDescent="0.2">
      <c r="A20" s="54">
        <v>31</v>
      </c>
      <c r="B20" s="53" t="s">
        <v>272</v>
      </c>
      <c r="C20" s="53" t="s">
        <v>175</v>
      </c>
      <c r="D20" s="65" t="str">
        <f>INDEX('fonctions Av'!$A$10:$U$294,MATCH($A20,'fonctions Av'!$I$10:$I$294,0),MATCH(D$3,'fonctions Av'!$A$10:$U$10,0))</f>
        <v>homme</v>
      </c>
      <c r="E20" s="65">
        <f>INDEX('fonctions Av'!$A$10:$U$294,MATCH($A20,'fonctions Av'!$I$10:$I$294,0),MATCH(E$3,'fonctions Av'!$A$10:$U$10,0))</f>
        <v>5</v>
      </c>
      <c r="F20" s="21">
        <v>23370</v>
      </c>
      <c r="G20" s="1" t="s">
        <v>149</v>
      </c>
      <c r="H20" s="1" t="s">
        <v>137</v>
      </c>
      <c r="I20" s="21">
        <v>34396</v>
      </c>
    </row>
    <row r="21" spans="1:9" x14ac:dyDescent="0.2">
      <c r="A21" s="54">
        <v>33</v>
      </c>
      <c r="B21" s="53" t="s">
        <v>273</v>
      </c>
      <c r="C21" s="53" t="s">
        <v>106</v>
      </c>
      <c r="D21" s="65" t="str">
        <f>INDEX('fonctions Av'!$A$10:$U$294,MATCH($A21,'fonctions Av'!$I$10:$I$294,0),MATCH(D$3,'fonctions Av'!$A$10:$U$10,0))</f>
        <v>homme</v>
      </c>
      <c r="E21" s="65">
        <f>INDEX('fonctions Av'!$A$10:$U$294,MATCH($A21,'fonctions Av'!$I$10:$I$294,0),MATCH(E$3,'fonctions Av'!$A$10:$U$10,0))</f>
        <v>2</v>
      </c>
      <c r="F21" s="21">
        <v>22498</v>
      </c>
      <c r="G21" s="1" t="s">
        <v>27</v>
      </c>
      <c r="H21" s="1" t="s">
        <v>28</v>
      </c>
      <c r="I21" s="21">
        <v>33052</v>
      </c>
    </row>
    <row r="22" spans="1:9" x14ac:dyDescent="0.2">
      <c r="A22" s="54">
        <v>36</v>
      </c>
      <c r="B22" s="53" t="s">
        <v>274</v>
      </c>
      <c r="C22" s="53" t="s">
        <v>107</v>
      </c>
      <c r="D22" s="65" t="str">
        <f>INDEX('fonctions Av'!$A$10:$U$294,MATCH($A22,'fonctions Av'!$I$10:$I$294,0),MATCH(D$3,'fonctions Av'!$A$10:$U$10,0))</f>
        <v>homme</v>
      </c>
      <c r="E22" s="65">
        <f>INDEX('fonctions Av'!$A$10:$U$294,MATCH($A22,'fonctions Av'!$I$10:$I$294,0),MATCH(E$3,'fonctions Av'!$A$10:$U$10,0))</f>
        <v>1</v>
      </c>
      <c r="F22" s="21">
        <v>21685</v>
      </c>
      <c r="G22" s="1" t="s">
        <v>35</v>
      </c>
      <c r="H22" s="1" t="s">
        <v>28</v>
      </c>
      <c r="I22" s="21">
        <v>32410</v>
      </c>
    </row>
    <row r="23" spans="1:9" x14ac:dyDescent="0.2">
      <c r="A23" s="54">
        <v>38</v>
      </c>
      <c r="B23" s="53" t="s">
        <v>275</v>
      </c>
      <c r="C23" s="53" t="s">
        <v>141</v>
      </c>
      <c r="D23" s="65" t="str">
        <f>INDEX('fonctions Av'!$A$10:$U$294,MATCH($A23,'fonctions Av'!$I$10:$I$294,0),MATCH(D$3,'fonctions Av'!$A$10:$U$10,0))</f>
        <v>femme</v>
      </c>
      <c r="E23" s="65">
        <f>INDEX('fonctions Av'!$A$10:$U$294,MATCH($A23,'fonctions Av'!$I$10:$I$294,0),MATCH(E$3,'fonctions Av'!$A$10:$U$10,0))</f>
        <v>3</v>
      </c>
      <c r="F23" s="21">
        <v>30569</v>
      </c>
      <c r="G23" s="1" t="s">
        <v>73</v>
      </c>
      <c r="H23" s="1" t="s">
        <v>137</v>
      </c>
      <c r="I23" s="21">
        <v>37544</v>
      </c>
    </row>
    <row r="24" spans="1:9" x14ac:dyDescent="0.2">
      <c r="A24" s="54">
        <v>42</v>
      </c>
      <c r="B24" s="53" t="s">
        <v>276</v>
      </c>
      <c r="C24" s="53" t="s">
        <v>109</v>
      </c>
      <c r="D24" s="65" t="str">
        <f>INDEX('fonctions Av'!$A$10:$U$294,MATCH($A24,'fonctions Av'!$I$10:$I$294,0),MATCH(D$3,'fonctions Av'!$A$10:$U$10,0))</f>
        <v>homme</v>
      </c>
      <c r="E24" s="65">
        <f>INDEX('fonctions Av'!$A$10:$U$294,MATCH($A24,'fonctions Av'!$I$10:$I$294,0),MATCH(E$3,'fonctions Av'!$A$10:$U$10,0))</f>
        <v>3</v>
      </c>
      <c r="F24" s="21">
        <v>29505</v>
      </c>
      <c r="G24" s="1" t="s">
        <v>35</v>
      </c>
      <c r="H24" s="1" t="s">
        <v>28</v>
      </c>
      <c r="I24" s="21">
        <v>37508</v>
      </c>
    </row>
    <row r="25" spans="1:9" x14ac:dyDescent="0.2">
      <c r="A25" s="54">
        <v>44</v>
      </c>
      <c r="B25" s="53" t="s">
        <v>277</v>
      </c>
      <c r="C25" s="53" t="s">
        <v>110</v>
      </c>
      <c r="D25" s="65" t="str">
        <f>INDEX('fonctions Av'!$A$10:$U$294,MATCH($A25,'fonctions Av'!$I$10:$I$294,0),MATCH(D$3,'fonctions Av'!$A$10:$U$10,0))</f>
        <v>homme</v>
      </c>
      <c r="E25" s="65">
        <f>INDEX('fonctions Av'!$A$10:$U$294,MATCH($A25,'fonctions Av'!$I$10:$I$294,0),MATCH(E$3,'fonctions Av'!$A$10:$U$10,0))</f>
        <v>0</v>
      </c>
      <c r="F25" s="21">
        <v>23128</v>
      </c>
      <c r="G25" s="1" t="s">
        <v>38</v>
      </c>
      <c r="H25" s="1" t="s">
        <v>28</v>
      </c>
      <c r="I25" s="21">
        <v>32012</v>
      </c>
    </row>
    <row r="26" spans="1:9" x14ac:dyDescent="0.2">
      <c r="A26" s="54">
        <v>45</v>
      </c>
      <c r="B26" s="53" t="s">
        <v>278</v>
      </c>
      <c r="C26" s="53" t="s">
        <v>45</v>
      </c>
      <c r="D26" s="65" t="str">
        <f>INDEX('fonctions Av'!$A$10:$U$294,MATCH($A26,'fonctions Av'!$I$10:$I$294,0),MATCH(D$3,'fonctions Av'!$A$10:$U$10,0))</f>
        <v>femme</v>
      </c>
      <c r="E26" s="65">
        <f>INDEX('fonctions Av'!$A$10:$U$294,MATCH($A26,'fonctions Av'!$I$10:$I$294,0),MATCH(E$3,'fonctions Av'!$A$10:$U$10,0))</f>
        <v>2</v>
      </c>
      <c r="F26" s="21">
        <v>26854</v>
      </c>
      <c r="G26" s="1" t="s">
        <v>27</v>
      </c>
      <c r="H26" s="1" t="s">
        <v>28</v>
      </c>
      <c r="I26" s="21">
        <v>36351</v>
      </c>
    </row>
    <row r="27" spans="1:9" x14ac:dyDescent="0.2">
      <c r="A27" s="54">
        <v>48</v>
      </c>
      <c r="B27" s="53" t="s">
        <v>279</v>
      </c>
      <c r="C27" s="53" t="s">
        <v>46</v>
      </c>
      <c r="D27" s="65" t="str">
        <f>INDEX('fonctions Av'!$A$10:$U$294,MATCH($A27,'fonctions Av'!$I$10:$I$294,0),MATCH(D$3,'fonctions Av'!$A$10:$U$10,0))</f>
        <v>femme</v>
      </c>
      <c r="E27" s="65">
        <f>INDEX('fonctions Av'!$A$10:$U$294,MATCH($A27,'fonctions Av'!$I$10:$I$294,0),MATCH(E$3,'fonctions Av'!$A$10:$U$10,0))</f>
        <v>2</v>
      </c>
      <c r="F27" s="21">
        <v>25253</v>
      </c>
      <c r="G27" s="1" t="s">
        <v>27</v>
      </c>
      <c r="H27" s="1" t="s">
        <v>28</v>
      </c>
      <c r="I27" s="21">
        <v>31760</v>
      </c>
    </row>
    <row r="28" spans="1:9" x14ac:dyDescent="0.2">
      <c r="A28" s="54">
        <v>51</v>
      </c>
      <c r="B28" s="53" t="s">
        <v>280</v>
      </c>
      <c r="C28" s="53" t="s">
        <v>48</v>
      </c>
      <c r="D28" s="65" t="str">
        <f>INDEX('fonctions Av'!$A$10:$U$294,MATCH($A28,'fonctions Av'!$I$10:$I$294,0),MATCH(D$3,'fonctions Av'!$A$10:$U$10,0))</f>
        <v>femme</v>
      </c>
      <c r="E28" s="65">
        <f>INDEX('fonctions Av'!$A$10:$U$294,MATCH($A28,'fonctions Av'!$I$10:$I$294,0),MATCH(E$3,'fonctions Av'!$A$10:$U$10,0))</f>
        <v>2</v>
      </c>
      <c r="F28" s="21">
        <v>22285</v>
      </c>
      <c r="G28" s="1" t="s">
        <v>35</v>
      </c>
      <c r="H28" s="1" t="s">
        <v>28</v>
      </c>
      <c r="I28" s="21">
        <v>37142</v>
      </c>
    </row>
    <row r="29" spans="1:9" x14ac:dyDescent="0.2">
      <c r="A29" s="54">
        <v>52</v>
      </c>
      <c r="B29" s="53" t="s">
        <v>281</v>
      </c>
      <c r="C29" s="53" t="s">
        <v>49</v>
      </c>
      <c r="D29" s="65" t="str">
        <f>INDEX('fonctions Av'!$A$10:$U$294,MATCH($A29,'fonctions Av'!$I$10:$I$294,0),MATCH(D$3,'fonctions Av'!$A$10:$U$10,0))</f>
        <v>femme</v>
      </c>
      <c r="E29" s="65">
        <f>INDEX('fonctions Av'!$A$10:$U$294,MATCH($A29,'fonctions Av'!$I$10:$I$294,0),MATCH(E$3,'fonctions Av'!$A$10:$U$10,0))</f>
        <v>3</v>
      </c>
      <c r="F29" s="21">
        <v>29295</v>
      </c>
      <c r="G29" s="1" t="s">
        <v>35</v>
      </c>
      <c r="H29" s="1" t="s">
        <v>28</v>
      </c>
      <c r="I29" s="21">
        <v>37751</v>
      </c>
    </row>
    <row r="30" spans="1:9" x14ac:dyDescent="0.2">
      <c r="A30" s="54">
        <v>55</v>
      </c>
      <c r="B30" s="53" t="s">
        <v>282</v>
      </c>
      <c r="C30" s="53" t="s">
        <v>139</v>
      </c>
      <c r="D30" s="65" t="str">
        <f>INDEX('fonctions Av'!$A$10:$U$294,MATCH($A30,'fonctions Av'!$I$10:$I$294,0),MATCH(D$3,'fonctions Av'!$A$10:$U$10,0))</f>
        <v>femme</v>
      </c>
      <c r="E30" s="65">
        <f>INDEX('fonctions Av'!$A$10:$U$294,MATCH($A30,'fonctions Av'!$I$10:$I$294,0),MATCH(E$3,'fonctions Av'!$A$10:$U$10,0))</f>
        <v>4</v>
      </c>
      <c r="F30" s="21">
        <v>28902</v>
      </c>
      <c r="G30" s="1" t="s">
        <v>20</v>
      </c>
      <c r="H30" s="1" t="s">
        <v>137</v>
      </c>
      <c r="I30" s="21">
        <v>38380</v>
      </c>
    </row>
    <row r="31" spans="1:9" x14ac:dyDescent="0.2">
      <c r="A31" s="54">
        <v>58</v>
      </c>
      <c r="B31" s="53" t="s">
        <v>283</v>
      </c>
      <c r="C31" s="53" t="s">
        <v>176</v>
      </c>
      <c r="D31" s="65" t="str">
        <f>INDEX('fonctions Av'!$A$10:$U$294,MATCH($A31,'fonctions Av'!$I$10:$I$294,0),MATCH(D$3,'fonctions Av'!$A$10:$U$10,0))</f>
        <v>homme</v>
      </c>
      <c r="E31" s="65">
        <f>INDEX('fonctions Av'!$A$10:$U$294,MATCH($A31,'fonctions Av'!$I$10:$I$294,0),MATCH(E$3,'fonctions Av'!$A$10:$U$10,0))</f>
        <v>4</v>
      </c>
      <c r="F31" s="21">
        <v>27864</v>
      </c>
      <c r="G31" s="1" t="s">
        <v>145</v>
      </c>
      <c r="H31" s="1" t="s">
        <v>137</v>
      </c>
      <c r="I31" s="21">
        <v>36131</v>
      </c>
    </row>
    <row r="32" spans="1:9" x14ac:dyDescent="0.2">
      <c r="A32" s="54">
        <v>59</v>
      </c>
      <c r="B32" s="53" t="s">
        <v>284</v>
      </c>
      <c r="C32" s="53" t="s">
        <v>48</v>
      </c>
      <c r="D32" s="65" t="str">
        <f>INDEX('fonctions Av'!$A$10:$U$294,MATCH($A32,'fonctions Av'!$I$10:$I$294,0),MATCH(D$3,'fonctions Av'!$A$10:$U$10,0))</f>
        <v>femme</v>
      </c>
      <c r="E32" s="65">
        <f>INDEX('fonctions Av'!$A$10:$U$294,MATCH($A32,'fonctions Av'!$I$10:$I$294,0),MATCH(E$3,'fonctions Av'!$A$10:$U$10,0))</f>
        <v>5</v>
      </c>
      <c r="F32" s="21">
        <v>20873</v>
      </c>
      <c r="G32" s="1" t="s">
        <v>35</v>
      </c>
      <c r="H32" s="1" t="s">
        <v>28</v>
      </c>
      <c r="I32" s="21">
        <v>29358</v>
      </c>
    </row>
    <row r="33" spans="1:9" x14ac:dyDescent="0.2">
      <c r="A33" s="54">
        <v>60</v>
      </c>
      <c r="B33" s="53" t="s">
        <v>285</v>
      </c>
      <c r="C33" s="53" t="s">
        <v>51</v>
      </c>
      <c r="D33" s="65" t="str">
        <f>INDEX('fonctions Av'!$A$10:$U$294,MATCH($A33,'fonctions Av'!$I$10:$I$294,0),MATCH(D$3,'fonctions Av'!$A$10:$U$10,0))</f>
        <v>femme</v>
      </c>
      <c r="E33" s="65">
        <f>INDEX('fonctions Av'!$A$10:$U$294,MATCH($A33,'fonctions Av'!$I$10:$I$294,0),MATCH(E$3,'fonctions Av'!$A$10:$U$10,0))</f>
        <v>2</v>
      </c>
      <c r="F33" s="21">
        <v>20316</v>
      </c>
      <c r="G33" s="1" t="s">
        <v>38</v>
      </c>
      <c r="H33" s="1" t="s">
        <v>28</v>
      </c>
      <c r="I33" s="21">
        <v>33471</v>
      </c>
    </row>
    <row r="34" spans="1:9" x14ac:dyDescent="0.2">
      <c r="A34" s="54">
        <v>62</v>
      </c>
      <c r="B34" s="53" t="s">
        <v>286</v>
      </c>
      <c r="C34" s="53" t="s">
        <v>197</v>
      </c>
      <c r="D34" s="65" t="str">
        <f>INDEX('fonctions Av'!$A$10:$U$294,MATCH($A34,'fonctions Av'!$I$10:$I$294,0),MATCH(D$3,'fonctions Av'!$A$10:$U$10,0))</f>
        <v>homme</v>
      </c>
      <c r="E34" s="65">
        <f>INDEX('fonctions Av'!$A$10:$U$294,MATCH($A34,'fonctions Av'!$I$10:$I$294,0),MATCH(E$3,'fonctions Av'!$A$10:$U$10,0))</f>
        <v>4</v>
      </c>
      <c r="F34" s="21">
        <v>23639</v>
      </c>
      <c r="G34" s="1" t="s">
        <v>190</v>
      </c>
      <c r="H34" s="1" t="s">
        <v>191</v>
      </c>
      <c r="I34" s="21">
        <v>32758</v>
      </c>
    </row>
    <row r="35" spans="1:9" x14ac:dyDescent="0.2">
      <c r="A35" s="54">
        <v>65</v>
      </c>
      <c r="B35" s="53" t="s">
        <v>287</v>
      </c>
      <c r="C35" s="53" t="s">
        <v>53</v>
      </c>
      <c r="D35" s="65" t="str">
        <f>INDEX('fonctions Av'!$A$10:$U$294,MATCH($A35,'fonctions Av'!$I$10:$I$294,0),MATCH(D$3,'fonctions Av'!$A$10:$U$10,0))</f>
        <v>femme</v>
      </c>
      <c r="E35" s="65">
        <f>INDEX('fonctions Av'!$A$10:$U$294,MATCH($A35,'fonctions Av'!$I$10:$I$294,0),MATCH(E$3,'fonctions Av'!$A$10:$U$10,0))</f>
        <v>5</v>
      </c>
      <c r="F35" s="21">
        <v>23507</v>
      </c>
      <c r="G35" s="1" t="s">
        <v>27</v>
      </c>
      <c r="H35" s="1" t="s">
        <v>28</v>
      </c>
      <c r="I35" s="21">
        <v>35903</v>
      </c>
    </row>
    <row r="36" spans="1:9" x14ac:dyDescent="0.2">
      <c r="A36" s="54">
        <v>68</v>
      </c>
      <c r="B36" s="53" t="s">
        <v>288</v>
      </c>
      <c r="C36" s="53" t="s">
        <v>177</v>
      </c>
      <c r="D36" s="65" t="str">
        <f>INDEX('fonctions Av'!$A$10:$U$294,MATCH($A36,'fonctions Av'!$I$10:$I$294,0),MATCH(D$3,'fonctions Av'!$A$10:$U$10,0))</f>
        <v>homme</v>
      </c>
      <c r="E36" s="65">
        <f>INDEX('fonctions Av'!$A$10:$U$294,MATCH($A36,'fonctions Av'!$I$10:$I$294,0),MATCH(E$3,'fonctions Av'!$A$10:$U$10,0))</f>
        <v>5</v>
      </c>
      <c r="F36" s="21">
        <v>26165</v>
      </c>
      <c r="G36" s="1" t="s">
        <v>145</v>
      </c>
      <c r="H36" s="1" t="s">
        <v>137</v>
      </c>
      <c r="I36" s="21">
        <v>35731</v>
      </c>
    </row>
    <row r="37" spans="1:9" x14ac:dyDescent="0.2">
      <c r="A37" s="54">
        <v>69</v>
      </c>
      <c r="B37" s="53" t="s">
        <v>289</v>
      </c>
      <c r="C37" s="53" t="s">
        <v>147</v>
      </c>
      <c r="D37" s="65" t="str">
        <f>INDEX('fonctions Av'!$A$10:$U$294,MATCH($A37,'fonctions Av'!$I$10:$I$294,0),MATCH(D$3,'fonctions Av'!$A$10:$U$10,0))</f>
        <v>femme</v>
      </c>
      <c r="E37" s="65">
        <f>INDEX('fonctions Av'!$A$10:$U$294,MATCH($A37,'fonctions Av'!$I$10:$I$294,0),MATCH(E$3,'fonctions Av'!$A$10:$U$10,0))</f>
        <v>3</v>
      </c>
      <c r="F37" s="21">
        <v>29876</v>
      </c>
      <c r="G37" s="1" t="s">
        <v>145</v>
      </c>
      <c r="H37" s="1" t="s">
        <v>137</v>
      </c>
      <c r="I37" s="21">
        <v>37635</v>
      </c>
    </row>
    <row r="38" spans="1:9" x14ac:dyDescent="0.2">
      <c r="A38" s="54">
        <v>72</v>
      </c>
      <c r="B38" s="53" t="s">
        <v>290</v>
      </c>
      <c r="C38" s="53" t="s">
        <v>178</v>
      </c>
      <c r="D38" s="65" t="str">
        <f>INDEX('fonctions Av'!$A$10:$U$294,MATCH($A38,'fonctions Av'!$I$10:$I$294,0),MATCH(D$3,'fonctions Av'!$A$10:$U$10,0))</f>
        <v>homme</v>
      </c>
      <c r="E38" s="65">
        <f>INDEX('fonctions Av'!$A$10:$U$294,MATCH($A38,'fonctions Av'!$I$10:$I$294,0),MATCH(E$3,'fonctions Av'!$A$10:$U$10,0))</f>
        <v>5</v>
      </c>
      <c r="F38" s="21">
        <v>19724</v>
      </c>
      <c r="G38" s="1" t="s">
        <v>30</v>
      </c>
      <c r="H38" s="1" t="s">
        <v>137</v>
      </c>
      <c r="I38" s="21">
        <v>29880</v>
      </c>
    </row>
    <row r="39" spans="1:9" x14ac:dyDescent="0.2">
      <c r="A39" s="54">
        <v>74</v>
      </c>
      <c r="B39" s="53" t="s">
        <v>291</v>
      </c>
      <c r="C39" s="53" t="s">
        <v>54</v>
      </c>
      <c r="D39" s="65" t="str">
        <f>INDEX('fonctions Av'!$A$10:$U$294,MATCH($A39,'fonctions Av'!$I$10:$I$294,0),MATCH(D$3,'fonctions Av'!$A$10:$U$10,0))</f>
        <v>femme</v>
      </c>
      <c r="E39" s="65">
        <f>INDEX('fonctions Av'!$A$10:$U$294,MATCH($A39,'fonctions Av'!$I$10:$I$294,0),MATCH(E$3,'fonctions Av'!$A$10:$U$10,0))</f>
        <v>1</v>
      </c>
      <c r="F39" s="21">
        <v>28791</v>
      </c>
      <c r="G39" s="1" t="s">
        <v>27</v>
      </c>
      <c r="H39" s="1" t="s">
        <v>28</v>
      </c>
      <c r="I39" s="21">
        <v>36564</v>
      </c>
    </row>
    <row r="40" spans="1:9" x14ac:dyDescent="0.2">
      <c r="A40" s="54">
        <v>75</v>
      </c>
      <c r="B40" s="53" t="s">
        <v>292</v>
      </c>
      <c r="C40" s="53" t="s">
        <v>103</v>
      </c>
      <c r="D40" s="65" t="str">
        <f>INDEX('fonctions Av'!$A$10:$U$294,MATCH($A40,'fonctions Av'!$I$10:$I$294,0),MATCH(D$3,'fonctions Av'!$A$10:$U$10,0))</f>
        <v>homme</v>
      </c>
      <c r="E40" s="65">
        <f>INDEX('fonctions Av'!$A$10:$U$294,MATCH($A40,'fonctions Av'!$I$10:$I$294,0),MATCH(E$3,'fonctions Av'!$A$10:$U$10,0))</f>
        <v>6</v>
      </c>
      <c r="F40" s="21">
        <v>23839</v>
      </c>
      <c r="G40" s="1" t="s">
        <v>27</v>
      </c>
      <c r="H40" s="1" t="s">
        <v>28</v>
      </c>
      <c r="I40" s="21">
        <v>32380</v>
      </c>
    </row>
    <row r="41" spans="1:9" x14ac:dyDescent="0.2">
      <c r="A41" s="54">
        <v>79</v>
      </c>
      <c r="B41" s="53" t="s">
        <v>293</v>
      </c>
      <c r="C41" s="53" t="s">
        <v>57</v>
      </c>
      <c r="D41" s="65" t="str">
        <f>INDEX('fonctions Av'!$A$10:$U$294,MATCH($A41,'fonctions Av'!$I$10:$I$294,0),MATCH(D$3,'fonctions Av'!$A$10:$U$10,0))</f>
        <v>femme</v>
      </c>
      <c r="E41" s="65">
        <f>INDEX('fonctions Av'!$A$10:$U$294,MATCH($A41,'fonctions Av'!$I$10:$I$294,0),MATCH(E$3,'fonctions Av'!$A$10:$U$10,0))</f>
        <v>3</v>
      </c>
      <c r="F41" s="21">
        <v>30698</v>
      </c>
      <c r="G41" s="1" t="s">
        <v>35</v>
      </c>
      <c r="H41" s="1" t="s">
        <v>28</v>
      </c>
      <c r="I41" s="21">
        <v>38166</v>
      </c>
    </row>
    <row r="42" spans="1:9" x14ac:dyDescent="0.2">
      <c r="A42" s="54">
        <v>80</v>
      </c>
      <c r="B42" s="53" t="s">
        <v>294</v>
      </c>
      <c r="C42" s="53" t="s">
        <v>148</v>
      </c>
      <c r="D42" s="65" t="str">
        <f>INDEX('fonctions Av'!$A$10:$U$294,MATCH($A42,'fonctions Av'!$I$10:$I$294,0),MATCH(D$3,'fonctions Av'!$A$10:$U$10,0))</f>
        <v>femme</v>
      </c>
      <c r="E42" s="65">
        <f>INDEX('fonctions Av'!$A$10:$U$294,MATCH($A42,'fonctions Av'!$I$10:$I$294,0),MATCH(E$3,'fonctions Av'!$A$10:$U$10,0))</f>
        <v>2</v>
      </c>
      <c r="F42" s="21">
        <v>25332</v>
      </c>
      <c r="G42" s="1" t="s">
        <v>149</v>
      </c>
      <c r="H42" s="1" t="s">
        <v>137</v>
      </c>
      <c r="I42" s="21">
        <v>35648</v>
      </c>
    </row>
    <row r="43" spans="1:9" x14ac:dyDescent="0.2">
      <c r="A43" s="54">
        <v>81</v>
      </c>
      <c r="B43" s="53" t="s">
        <v>295</v>
      </c>
      <c r="C43" s="53" t="s">
        <v>114</v>
      </c>
      <c r="D43" s="65" t="str">
        <f>INDEX('fonctions Av'!$A$10:$U$294,MATCH($A43,'fonctions Av'!$I$10:$I$294,0),MATCH(D$3,'fonctions Av'!$A$10:$U$10,0))</f>
        <v>homme</v>
      </c>
      <c r="E43" s="65">
        <f>INDEX('fonctions Av'!$A$10:$U$294,MATCH($A43,'fonctions Av'!$I$10:$I$294,0),MATCH(E$3,'fonctions Av'!$A$10:$U$10,0))</f>
        <v>3</v>
      </c>
      <c r="F43" s="21">
        <v>30566</v>
      </c>
      <c r="G43" s="1" t="s">
        <v>33</v>
      </c>
      <c r="H43" s="1" t="s">
        <v>28</v>
      </c>
      <c r="I43" s="21">
        <v>36912</v>
      </c>
    </row>
    <row r="44" spans="1:9" x14ac:dyDescent="0.2">
      <c r="A44" s="54">
        <v>85</v>
      </c>
      <c r="B44" s="53" t="s">
        <v>296</v>
      </c>
      <c r="C44" s="53" t="s">
        <v>58</v>
      </c>
      <c r="D44" s="65" t="str">
        <f>INDEX('fonctions Av'!$A$10:$U$294,MATCH($A44,'fonctions Av'!$I$10:$I$294,0),MATCH(D$3,'fonctions Av'!$A$10:$U$10,0))</f>
        <v>femme</v>
      </c>
      <c r="E44" s="65">
        <f>INDEX('fonctions Av'!$A$10:$U$294,MATCH($A44,'fonctions Av'!$I$10:$I$294,0),MATCH(E$3,'fonctions Av'!$A$10:$U$10,0))</f>
        <v>1</v>
      </c>
      <c r="F44" s="21">
        <v>25531</v>
      </c>
      <c r="G44" s="1" t="s">
        <v>38</v>
      </c>
      <c r="H44" s="1" t="s">
        <v>28</v>
      </c>
      <c r="I44" s="21">
        <v>36383</v>
      </c>
    </row>
    <row r="45" spans="1:9" x14ac:dyDescent="0.2">
      <c r="A45" s="54">
        <v>86</v>
      </c>
      <c r="B45" s="53" t="s">
        <v>297</v>
      </c>
      <c r="C45" s="53" t="s">
        <v>37</v>
      </c>
      <c r="D45" s="65" t="str">
        <f>INDEX('fonctions Av'!$A$10:$U$294,MATCH($A45,'fonctions Av'!$I$10:$I$294,0),MATCH(D$3,'fonctions Av'!$A$10:$U$10,0))</f>
        <v>femme</v>
      </c>
      <c r="E45" s="65">
        <f>INDEX('fonctions Av'!$A$10:$U$294,MATCH($A45,'fonctions Av'!$I$10:$I$294,0),MATCH(E$3,'fonctions Av'!$A$10:$U$10,0))</f>
        <v>2</v>
      </c>
      <c r="F45" s="21">
        <v>23841</v>
      </c>
      <c r="G45" s="1" t="s">
        <v>38</v>
      </c>
      <c r="H45" s="1" t="s">
        <v>28</v>
      </c>
      <c r="I45" s="21">
        <v>35432</v>
      </c>
    </row>
    <row r="46" spans="1:9" x14ac:dyDescent="0.2">
      <c r="A46" s="54">
        <v>89</v>
      </c>
      <c r="B46" s="53" t="s">
        <v>298</v>
      </c>
      <c r="C46" s="53" t="s">
        <v>192</v>
      </c>
      <c r="D46" s="65" t="str">
        <f>INDEX('fonctions Av'!$A$10:$U$294,MATCH($A46,'fonctions Av'!$I$10:$I$294,0),MATCH(D$3,'fonctions Av'!$A$10:$U$10,0))</f>
        <v>femme</v>
      </c>
      <c r="E46" s="65">
        <f>INDEX('fonctions Av'!$A$10:$U$294,MATCH($A46,'fonctions Av'!$I$10:$I$294,0),MATCH(E$3,'fonctions Av'!$A$10:$U$10,0))</f>
        <v>0</v>
      </c>
      <c r="F46" s="21">
        <v>21206</v>
      </c>
      <c r="G46" s="1" t="s">
        <v>193</v>
      </c>
      <c r="H46" s="1" t="s">
        <v>191</v>
      </c>
      <c r="I46" s="21">
        <v>32772</v>
      </c>
    </row>
    <row r="47" spans="1:9" x14ac:dyDescent="0.2">
      <c r="A47" s="54">
        <v>94</v>
      </c>
      <c r="B47" s="53" t="s">
        <v>299</v>
      </c>
      <c r="C47" s="53" t="s">
        <v>60</v>
      </c>
      <c r="D47" s="65" t="str">
        <f>INDEX('fonctions Av'!$A$10:$U$294,MATCH($A47,'fonctions Av'!$I$10:$I$294,0),MATCH(D$3,'fonctions Av'!$A$10:$U$10,0))</f>
        <v>femme</v>
      </c>
      <c r="E47" s="65">
        <f>INDEX('fonctions Av'!$A$10:$U$294,MATCH($A47,'fonctions Av'!$I$10:$I$294,0),MATCH(E$3,'fonctions Av'!$A$10:$U$10,0))</f>
        <v>0</v>
      </c>
      <c r="F47" s="21">
        <v>19245</v>
      </c>
      <c r="G47" s="1" t="s">
        <v>38</v>
      </c>
      <c r="H47" s="1" t="s">
        <v>28</v>
      </c>
      <c r="I47" s="21">
        <v>29382</v>
      </c>
    </row>
    <row r="48" spans="1:9" x14ac:dyDescent="0.2">
      <c r="A48" s="54">
        <v>96</v>
      </c>
      <c r="B48" s="53" t="s">
        <v>300</v>
      </c>
      <c r="C48" s="53" t="s">
        <v>31</v>
      </c>
      <c r="D48" s="65" t="str">
        <f>INDEX('fonctions Av'!$A$10:$U$294,MATCH($A48,'fonctions Av'!$I$10:$I$294,0),MATCH(D$3,'fonctions Av'!$A$10:$U$10,0))</f>
        <v>femme</v>
      </c>
      <c r="E48" s="65">
        <f>INDEX('fonctions Av'!$A$10:$U$294,MATCH($A48,'fonctions Av'!$I$10:$I$294,0),MATCH(E$3,'fonctions Av'!$A$10:$U$10,0))</f>
        <v>1</v>
      </c>
      <c r="F48" s="21">
        <v>23043</v>
      </c>
      <c r="G48" s="1" t="s">
        <v>27</v>
      </c>
      <c r="H48" s="1" t="s">
        <v>28</v>
      </c>
      <c r="I48" s="21">
        <v>34576</v>
      </c>
    </row>
    <row r="49" spans="1:9" x14ac:dyDescent="0.2">
      <c r="A49" s="54">
        <v>97</v>
      </c>
      <c r="B49" s="53" t="s">
        <v>301</v>
      </c>
      <c r="C49" s="53" t="s">
        <v>116</v>
      </c>
      <c r="D49" s="65" t="str">
        <f>INDEX('fonctions Av'!$A$10:$U$294,MATCH($A49,'fonctions Av'!$I$10:$I$294,0),MATCH(D$3,'fonctions Av'!$A$10:$U$10,0))</f>
        <v>homme</v>
      </c>
      <c r="E49" s="65">
        <f>INDEX('fonctions Av'!$A$10:$U$294,MATCH($A49,'fonctions Av'!$I$10:$I$294,0),MATCH(E$3,'fonctions Av'!$A$10:$U$10,0))</f>
        <v>5</v>
      </c>
      <c r="F49" s="21">
        <v>19262</v>
      </c>
      <c r="G49" s="1" t="s">
        <v>27</v>
      </c>
      <c r="H49" s="1" t="s">
        <v>28</v>
      </c>
      <c r="I49" s="21">
        <v>36948</v>
      </c>
    </row>
    <row r="50" spans="1:9" x14ac:dyDescent="0.2">
      <c r="A50" s="54">
        <v>98</v>
      </c>
      <c r="B50" s="53" t="s">
        <v>302</v>
      </c>
      <c r="C50" s="53" t="s">
        <v>61</v>
      </c>
      <c r="D50" s="65" t="str">
        <f>INDEX('fonctions Av'!$A$10:$U$294,MATCH($A50,'fonctions Av'!$I$10:$I$294,0),MATCH(D$3,'fonctions Av'!$A$10:$U$10,0))</f>
        <v>femme</v>
      </c>
      <c r="E50" s="65">
        <f>INDEX('fonctions Av'!$A$10:$U$294,MATCH($A50,'fonctions Av'!$I$10:$I$294,0),MATCH(E$3,'fonctions Av'!$A$10:$U$10,0))</f>
        <v>0</v>
      </c>
      <c r="F50" s="21">
        <v>20795</v>
      </c>
      <c r="G50" s="1" t="s">
        <v>35</v>
      </c>
      <c r="H50" s="1" t="s">
        <v>28</v>
      </c>
      <c r="I50" s="21">
        <v>35741</v>
      </c>
    </row>
    <row r="51" spans="1:9" x14ac:dyDescent="0.2">
      <c r="A51" s="54">
        <v>100</v>
      </c>
      <c r="B51" s="53" t="s">
        <v>303</v>
      </c>
      <c r="C51" s="53" t="s">
        <v>118</v>
      </c>
      <c r="D51" s="65" t="str">
        <f>INDEX('fonctions Av'!$A$10:$U$294,MATCH($A51,'fonctions Av'!$I$10:$I$294,0),MATCH(D$3,'fonctions Av'!$A$10:$U$10,0))</f>
        <v>homme</v>
      </c>
      <c r="E51" s="65">
        <f>INDEX('fonctions Av'!$A$10:$U$294,MATCH($A51,'fonctions Av'!$I$10:$I$294,0),MATCH(E$3,'fonctions Av'!$A$10:$U$10,0))</f>
        <v>1</v>
      </c>
      <c r="F51" s="21">
        <v>24628</v>
      </c>
      <c r="G51" s="1" t="s">
        <v>27</v>
      </c>
      <c r="H51" s="1" t="s">
        <v>28</v>
      </c>
      <c r="I51" s="21">
        <v>31847</v>
      </c>
    </row>
    <row r="52" spans="1:9" x14ac:dyDescent="0.2">
      <c r="A52" s="54">
        <v>101</v>
      </c>
      <c r="B52" s="53" t="s">
        <v>304</v>
      </c>
      <c r="C52" s="53" t="s">
        <v>152</v>
      </c>
      <c r="D52" s="65" t="str">
        <f>INDEX('fonctions Av'!$A$10:$U$294,MATCH($A52,'fonctions Av'!$I$10:$I$294,0),MATCH(D$3,'fonctions Av'!$A$10:$U$10,0))</f>
        <v>femme</v>
      </c>
      <c r="E52" s="65">
        <f>INDEX('fonctions Av'!$A$10:$U$294,MATCH($A52,'fonctions Av'!$I$10:$I$294,0),MATCH(E$3,'fonctions Av'!$A$10:$U$10,0))</f>
        <v>1</v>
      </c>
      <c r="F52" s="21">
        <v>22940</v>
      </c>
      <c r="G52" s="1" t="s">
        <v>20</v>
      </c>
      <c r="H52" s="1" t="s">
        <v>137</v>
      </c>
      <c r="I52" s="21">
        <v>35071</v>
      </c>
    </row>
    <row r="53" spans="1:9" x14ac:dyDescent="0.2">
      <c r="A53" s="54">
        <v>102</v>
      </c>
      <c r="B53" s="53" t="s">
        <v>305</v>
      </c>
      <c r="C53" s="53" t="s">
        <v>147</v>
      </c>
      <c r="D53" s="65" t="str">
        <f>INDEX('fonctions Av'!$A$10:$U$294,MATCH($A53,'fonctions Av'!$I$10:$I$294,0),MATCH(D$3,'fonctions Av'!$A$10:$U$10,0))</f>
        <v>femme</v>
      </c>
      <c r="E53" s="65">
        <f>INDEX('fonctions Av'!$A$10:$U$294,MATCH($A53,'fonctions Av'!$I$10:$I$294,0),MATCH(E$3,'fonctions Av'!$A$10:$U$10,0))</f>
        <v>1</v>
      </c>
      <c r="F53" s="21">
        <v>25381</v>
      </c>
      <c r="G53" s="1" t="s">
        <v>145</v>
      </c>
      <c r="H53" s="1" t="s">
        <v>137</v>
      </c>
      <c r="I53" s="21">
        <v>34502</v>
      </c>
    </row>
    <row r="54" spans="1:9" x14ac:dyDescent="0.2">
      <c r="A54" s="54">
        <v>104</v>
      </c>
      <c r="B54" s="53" t="s">
        <v>306</v>
      </c>
      <c r="C54" s="53" t="s">
        <v>153</v>
      </c>
      <c r="D54" s="65" t="str">
        <f>INDEX('fonctions Av'!$A$10:$U$294,MATCH($A54,'fonctions Av'!$I$10:$I$294,0),MATCH(D$3,'fonctions Av'!$A$10:$U$10,0))</f>
        <v>femme</v>
      </c>
      <c r="E54" s="65">
        <f>INDEX('fonctions Av'!$A$10:$U$294,MATCH($A54,'fonctions Av'!$I$10:$I$294,0),MATCH(E$3,'fonctions Av'!$A$10:$U$10,0))</f>
        <v>5</v>
      </c>
      <c r="F54" s="21">
        <v>21452</v>
      </c>
      <c r="G54" s="1" t="s">
        <v>20</v>
      </c>
      <c r="H54" s="1" t="s">
        <v>137</v>
      </c>
      <c r="I54" s="21">
        <v>29002</v>
      </c>
    </row>
    <row r="55" spans="1:9" x14ac:dyDescent="0.2">
      <c r="A55" s="54">
        <v>105</v>
      </c>
      <c r="B55" s="53" t="s">
        <v>307</v>
      </c>
      <c r="C55" s="53" t="s">
        <v>154</v>
      </c>
      <c r="D55" s="65" t="str">
        <f>INDEX('fonctions Av'!$A$10:$U$294,MATCH($A55,'fonctions Av'!$I$10:$I$294,0),MATCH(D$3,'fonctions Av'!$A$10:$U$10,0))</f>
        <v>femme</v>
      </c>
      <c r="E55" s="65">
        <f>INDEX('fonctions Av'!$A$10:$U$294,MATCH($A55,'fonctions Av'!$I$10:$I$294,0),MATCH(E$3,'fonctions Av'!$A$10:$U$10,0))</f>
        <v>2</v>
      </c>
      <c r="F55" s="21">
        <v>20186</v>
      </c>
      <c r="G55" s="1" t="s">
        <v>149</v>
      </c>
      <c r="H55" s="1" t="s">
        <v>137</v>
      </c>
      <c r="I55" s="21">
        <v>28060</v>
      </c>
    </row>
    <row r="56" spans="1:9" x14ac:dyDescent="0.2">
      <c r="A56" s="54">
        <v>107</v>
      </c>
      <c r="B56" s="53" t="s">
        <v>308</v>
      </c>
      <c r="C56" s="53" t="s">
        <v>63</v>
      </c>
      <c r="D56" s="65" t="str">
        <f>INDEX('fonctions Av'!$A$10:$U$294,MATCH($A56,'fonctions Av'!$I$10:$I$294,0),MATCH(D$3,'fonctions Av'!$A$10:$U$10,0))</f>
        <v>femme</v>
      </c>
      <c r="E56" s="65">
        <f>INDEX('fonctions Av'!$A$10:$U$294,MATCH($A56,'fonctions Av'!$I$10:$I$294,0),MATCH(E$3,'fonctions Av'!$A$10:$U$10,0))</f>
        <v>2</v>
      </c>
      <c r="F56" s="21">
        <v>21554</v>
      </c>
      <c r="G56" s="1" t="s">
        <v>30</v>
      </c>
      <c r="H56" s="1" t="s">
        <v>28</v>
      </c>
      <c r="I56" s="21">
        <v>29251</v>
      </c>
    </row>
    <row r="57" spans="1:9" x14ac:dyDescent="0.2">
      <c r="A57" s="54">
        <v>111</v>
      </c>
      <c r="B57" s="53" t="s">
        <v>309</v>
      </c>
      <c r="C57" s="53" t="s">
        <v>156</v>
      </c>
      <c r="D57" s="65" t="str">
        <f>INDEX('fonctions Av'!$A$10:$U$294,MATCH($A57,'fonctions Av'!$I$10:$I$294,0),MATCH(D$3,'fonctions Av'!$A$10:$U$10,0))</f>
        <v>femme</v>
      </c>
      <c r="E57" s="65">
        <f>INDEX('fonctions Av'!$A$10:$U$294,MATCH($A57,'fonctions Av'!$I$10:$I$294,0),MATCH(E$3,'fonctions Av'!$A$10:$U$10,0))</f>
        <v>2</v>
      </c>
      <c r="F57" s="21">
        <v>24440</v>
      </c>
      <c r="G57" s="1" t="s">
        <v>149</v>
      </c>
      <c r="H57" s="1" t="s">
        <v>137</v>
      </c>
      <c r="I57" s="21">
        <v>35662</v>
      </c>
    </row>
    <row r="58" spans="1:9" x14ac:dyDescent="0.2">
      <c r="A58" s="54">
        <v>112</v>
      </c>
      <c r="B58" s="53" t="s">
        <v>310</v>
      </c>
      <c r="C58" s="53" t="s">
        <v>179</v>
      </c>
      <c r="D58" s="65" t="str">
        <f>INDEX('fonctions Av'!$A$10:$U$294,MATCH($A58,'fonctions Av'!$I$10:$I$294,0),MATCH(D$3,'fonctions Av'!$A$10:$U$10,0))</f>
        <v>homme</v>
      </c>
      <c r="E58" s="65">
        <f>INDEX('fonctions Av'!$A$10:$U$294,MATCH($A58,'fonctions Av'!$I$10:$I$294,0),MATCH(E$3,'fonctions Av'!$A$10:$U$10,0))</f>
        <v>5</v>
      </c>
      <c r="F58" s="21">
        <v>23466</v>
      </c>
      <c r="G58" s="1" t="s">
        <v>149</v>
      </c>
      <c r="H58" s="1" t="s">
        <v>137</v>
      </c>
      <c r="I58" s="21">
        <v>35797</v>
      </c>
    </row>
    <row r="59" spans="1:9" x14ac:dyDescent="0.2">
      <c r="A59" s="54">
        <v>115</v>
      </c>
      <c r="B59" s="53" t="s">
        <v>311</v>
      </c>
      <c r="C59" s="53" t="s">
        <v>41</v>
      </c>
      <c r="D59" s="65" t="str">
        <f>INDEX('fonctions Av'!$A$10:$U$294,MATCH($A59,'fonctions Av'!$I$10:$I$294,0),MATCH(D$3,'fonctions Av'!$A$10:$U$10,0))</f>
        <v>femme</v>
      </c>
      <c r="E59" s="65">
        <f>INDEX('fonctions Av'!$A$10:$U$294,MATCH($A59,'fonctions Av'!$I$10:$I$294,0),MATCH(E$3,'fonctions Av'!$A$10:$U$10,0))</f>
        <v>1</v>
      </c>
      <c r="F59" s="21">
        <v>22353</v>
      </c>
      <c r="G59" s="1" t="s">
        <v>33</v>
      </c>
      <c r="H59" s="1" t="s">
        <v>28</v>
      </c>
      <c r="I59" s="21">
        <v>32462</v>
      </c>
    </row>
    <row r="60" spans="1:9" x14ac:dyDescent="0.2">
      <c r="A60" s="54">
        <v>116</v>
      </c>
      <c r="B60" s="53" t="s">
        <v>312</v>
      </c>
      <c r="C60" s="53" t="s">
        <v>119</v>
      </c>
      <c r="D60" s="65" t="str">
        <f>INDEX('fonctions Av'!$A$10:$U$294,MATCH($A60,'fonctions Av'!$I$10:$I$294,0),MATCH(D$3,'fonctions Av'!$A$10:$U$10,0))</f>
        <v>homme</v>
      </c>
      <c r="E60" s="65">
        <f>INDEX('fonctions Av'!$A$10:$U$294,MATCH($A60,'fonctions Av'!$I$10:$I$294,0),MATCH(E$3,'fonctions Av'!$A$10:$U$10,0))</f>
        <v>3</v>
      </c>
      <c r="F60" s="21">
        <v>29127</v>
      </c>
      <c r="G60" s="1" t="s">
        <v>33</v>
      </c>
      <c r="H60" s="1" t="s">
        <v>28</v>
      </c>
      <c r="I60" s="21">
        <v>37173</v>
      </c>
    </row>
    <row r="61" spans="1:9" x14ac:dyDescent="0.2">
      <c r="A61" s="54">
        <v>118</v>
      </c>
      <c r="B61" s="53" t="s">
        <v>313</v>
      </c>
      <c r="C61" s="53" t="s">
        <v>65</v>
      </c>
      <c r="D61" s="65" t="str">
        <f>INDEX('fonctions Av'!$A$10:$U$294,MATCH($A61,'fonctions Av'!$I$10:$I$294,0),MATCH(D$3,'fonctions Av'!$A$10:$U$10,0))</f>
        <v>homme</v>
      </c>
      <c r="E61" s="65">
        <f>INDEX('fonctions Av'!$A$10:$U$294,MATCH($A61,'fonctions Av'!$I$10:$I$294,0),MATCH(E$3,'fonctions Av'!$A$10:$U$10,0))</f>
        <v>5</v>
      </c>
      <c r="F61" s="21">
        <v>20687</v>
      </c>
      <c r="G61" s="1" t="s">
        <v>27</v>
      </c>
      <c r="H61" s="1" t="s">
        <v>28</v>
      </c>
      <c r="I61" s="21">
        <v>33754</v>
      </c>
    </row>
    <row r="62" spans="1:9" x14ac:dyDescent="0.2">
      <c r="A62" s="54">
        <v>119</v>
      </c>
      <c r="B62" s="53" t="s">
        <v>314</v>
      </c>
      <c r="C62" s="53" t="s">
        <v>68</v>
      </c>
      <c r="D62" s="65" t="str">
        <f>INDEX('fonctions Av'!$A$10:$U$294,MATCH($A62,'fonctions Av'!$I$10:$I$294,0),MATCH(D$3,'fonctions Av'!$A$10:$U$10,0))</f>
        <v>homme</v>
      </c>
      <c r="E62" s="65">
        <f>INDEX('fonctions Av'!$A$10:$U$294,MATCH($A62,'fonctions Av'!$I$10:$I$294,0),MATCH(E$3,'fonctions Av'!$A$10:$U$10,0))</f>
        <v>4</v>
      </c>
      <c r="F62" s="21">
        <v>24946</v>
      </c>
      <c r="G62" s="1" t="s">
        <v>27</v>
      </c>
      <c r="H62" s="1" t="s">
        <v>28</v>
      </c>
      <c r="I62" s="21">
        <v>33524</v>
      </c>
    </row>
    <row r="63" spans="1:9" x14ac:dyDescent="0.2">
      <c r="A63" s="54">
        <v>121</v>
      </c>
      <c r="B63" s="53" t="s">
        <v>315</v>
      </c>
      <c r="C63" s="53" t="s">
        <v>180</v>
      </c>
      <c r="D63" s="65" t="str">
        <f>INDEX('fonctions Av'!$A$10:$U$294,MATCH($A63,'fonctions Av'!$I$10:$I$294,0),MATCH(D$3,'fonctions Av'!$A$10:$U$10,0))</f>
        <v>homme</v>
      </c>
      <c r="E63" s="65">
        <f>INDEX('fonctions Av'!$A$10:$U$294,MATCH($A63,'fonctions Av'!$I$10:$I$294,0),MATCH(E$3,'fonctions Av'!$A$10:$U$10,0))</f>
        <v>4</v>
      </c>
      <c r="F63" s="21">
        <v>23047</v>
      </c>
      <c r="G63" s="1" t="s">
        <v>20</v>
      </c>
      <c r="H63" s="1" t="s">
        <v>137</v>
      </c>
      <c r="I63" s="21">
        <v>33136</v>
      </c>
    </row>
    <row r="64" spans="1:9" x14ac:dyDescent="0.2">
      <c r="A64" s="54">
        <v>122</v>
      </c>
      <c r="B64" s="53" t="s">
        <v>316</v>
      </c>
      <c r="C64" s="53" t="s">
        <v>45</v>
      </c>
      <c r="D64" s="65" t="str">
        <f>INDEX('fonctions Av'!$A$10:$U$294,MATCH($A64,'fonctions Av'!$I$10:$I$294,0),MATCH(D$3,'fonctions Av'!$A$10:$U$10,0))</f>
        <v>femme</v>
      </c>
      <c r="E64" s="65">
        <f>INDEX('fonctions Av'!$A$10:$U$294,MATCH($A64,'fonctions Av'!$I$10:$I$294,0),MATCH(E$3,'fonctions Av'!$A$10:$U$10,0))</f>
        <v>6</v>
      </c>
      <c r="F64" s="21">
        <v>23875</v>
      </c>
      <c r="G64" s="1" t="s">
        <v>27</v>
      </c>
      <c r="H64" s="1" t="s">
        <v>28</v>
      </c>
      <c r="I64" s="21">
        <v>33501</v>
      </c>
    </row>
    <row r="65" spans="1:9" x14ac:dyDescent="0.2">
      <c r="A65" s="54">
        <v>123</v>
      </c>
      <c r="B65" s="53" t="s">
        <v>317</v>
      </c>
      <c r="C65" s="53" t="s">
        <v>146</v>
      </c>
      <c r="D65" s="65" t="str">
        <f>INDEX('fonctions Av'!$A$10:$U$294,MATCH($A65,'fonctions Av'!$I$10:$I$294,0),MATCH(D$3,'fonctions Av'!$A$10:$U$10,0))</f>
        <v>femme</v>
      </c>
      <c r="E65" s="65">
        <f>INDEX('fonctions Av'!$A$10:$U$294,MATCH($A65,'fonctions Av'!$I$10:$I$294,0),MATCH(E$3,'fonctions Av'!$A$10:$U$10,0))</f>
        <v>2</v>
      </c>
      <c r="F65" s="21">
        <v>22226</v>
      </c>
      <c r="G65" s="1" t="s">
        <v>20</v>
      </c>
      <c r="H65" s="1" t="s">
        <v>137</v>
      </c>
      <c r="I65" s="21">
        <v>32066</v>
      </c>
    </row>
    <row r="66" spans="1:9" x14ac:dyDescent="0.2">
      <c r="A66" s="54">
        <v>125</v>
      </c>
      <c r="B66" s="53" t="s">
        <v>318</v>
      </c>
      <c r="C66" s="53" t="s">
        <v>120</v>
      </c>
      <c r="D66" s="65" t="str">
        <f>INDEX('fonctions Av'!$A$10:$U$294,MATCH($A66,'fonctions Av'!$I$10:$I$294,0),MATCH(D$3,'fonctions Av'!$A$10:$U$10,0))</f>
        <v>homme</v>
      </c>
      <c r="E66" s="65">
        <f>INDEX('fonctions Av'!$A$10:$U$294,MATCH($A66,'fonctions Av'!$I$10:$I$294,0),MATCH(E$3,'fonctions Av'!$A$10:$U$10,0))</f>
        <v>1</v>
      </c>
      <c r="F66" s="21">
        <v>23745</v>
      </c>
      <c r="G66" s="1" t="s">
        <v>38</v>
      </c>
      <c r="H66" s="1" t="s">
        <v>28</v>
      </c>
      <c r="I66" s="21">
        <v>33821</v>
      </c>
    </row>
    <row r="67" spans="1:9" x14ac:dyDescent="0.2">
      <c r="A67" s="54">
        <v>126</v>
      </c>
      <c r="B67" s="53" t="s">
        <v>319</v>
      </c>
      <c r="C67" s="53" t="s">
        <v>104</v>
      </c>
      <c r="D67" s="65" t="str">
        <f>INDEX('fonctions Av'!$A$10:$U$294,MATCH($A67,'fonctions Av'!$I$10:$I$294,0),MATCH(D$3,'fonctions Av'!$A$10:$U$10,0))</f>
        <v>homme</v>
      </c>
      <c r="E67" s="65">
        <f>INDEX('fonctions Av'!$A$10:$U$294,MATCH($A67,'fonctions Av'!$I$10:$I$294,0),MATCH(E$3,'fonctions Av'!$A$10:$U$10,0))</f>
        <v>1</v>
      </c>
      <c r="F67" s="21">
        <v>25790</v>
      </c>
      <c r="G67" s="1" t="s">
        <v>33</v>
      </c>
      <c r="H67" s="1" t="s">
        <v>28</v>
      </c>
      <c r="I67" s="21">
        <v>37386</v>
      </c>
    </row>
    <row r="68" spans="1:9" x14ac:dyDescent="0.2">
      <c r="A68" s="54">
        <v>127</v>
      </c>
      <c r="B68" s="53" t="s">
        <v>320</v>
      </c>
      <c r="C68" s="53" t="s">
        <v>51</v>
      </c>
      <c r="D68" s="65" t="str">
        <f>INDEX('fonctions Av'!$A$10:$U$294,MATCH($A68,'fonctions Av'!$I$10:$I$294,0),MATCH(D$3,'fonctions Av'!$A$10:$U$10,0))</f>
        <v>femme</v>
      </c>
      <c r="E68" s="65">
        <f>INDEX('fonctions Av'!$A$10:$U$294,MATCH($A68,'fonctions Av'!$I$10:$I$294,0),MATCH(E$3,'fonctions Av'!$A$10:$U$10,0))</f>
        <v>4</v>
      </c>
      <c r="F68" s="21">
        <v>23805</v>
      </c>
      <c r="G68" s="1" t="s">
        <v>38</v>
      </c>
      <c r="H68" s="1" t="s">
        <v>28</v>
      </c>
      <c r="I68" s="21">
        <v>37082</v>
      </c>
    </row>
    <row r="69" spans="1:9" x14ac:dyDescent="0.2">
      <c r="A69" s="54">
        <v>128</v>
      </c>
      <c r="B69" s="53" t="s">
        <v>321</v>
      </c>
      <c r="C69" s="53" t="s">
        <v>67</v>
      </c>
      <c r="D69" s="65" t="str">
        <f>INDEX('fonctions Av'!$A$10:$U$294,MATCH($A69,'fonctions Av'!$I$10:$I$294,0),MATCH(D$3,'fonctions Av'!$A$10:$U$10,0))</f>
        <v>femme</v>
      </c>
      <c r="E69" s="65">
        <f>INDEX('fonctions Av'!$A$10:$U$294,MATCH($A69,'fonctions Av'!$I$10:$I$294,0),MATCH(E$3,'fonctions Av'!$A$10:$U$10,0))</f>
        <v>1</v>
      </c>
      <c r="F69" s="21">
        <v>28906</v>
      </c>
      <c r="G69" s="1" t="s">
        <v>35</v>
      </c>
      <c r="H69" s="1" t="s">
        <v>28</v>
      </c>
      <c r="I69" s="21">
        <v>37299</v>
      </c>
    </row>
    <row r="70" spans="1:9" x14ac:dyDescent="0.2">
      <c r="A70" s="54">
        <v>129</v>
      </c>
      <c r="B70" s="53" t="s">
        <v>322</v>
      </c>
      <c r="C70" s="53" t="s">
        <v>121</v>
      </c>
      <c r="D70" s="65" t="str">
        <f>INDEX('fonctions Av'!$A$10:$U$294,MATCH($A70,'fonctions Av'!$I$10:$I$294,0),MATCH(D$3,'fonctions Av'!$A$10:$U$10,0))</f>
        <v>homme</v>
      </c>
      <c r="E70" s="65">
        <f>INDEX('fonctions Av'!$A$10:$U$294,MATCH($A70,'fonctions Av'!$I$10:$I$294,0),MATCH(E$3,'fonctions Av'!$A$10:$U$10,0))</f>
        <v>4</v>
      </c>
      <c r="F70" s="21">
        <v>23405</v>
      </c>
      <c r="G70" s="1" t="s">
        <v>35</v>
      </c>
      <c r="H70" s="1" t="s">
        <v>28</v>
      </c>
      <c r="I70" s="21">
        <v>35283</v>
      </c>
    </row>
    <row r="71" spans="1:9" x14ac:dyDescent="0.2">
      <c r="A71" s="54">
        <v>134</v>
      </c>
      <c r="B71" s="53" t="s">
        <v>323</v>
      </c>
      <c r="C71" s="53" t="s">
        <v>98</v>
      </c>
      <c r="D71" s="65" t="str">
        <f>INDEX('fonctions Av'!$A$10:$U$294,MATCH($A71,'fonctions Av'!$I$10:$I$294,0),MATCH(D$3,'fonctions Av'!$A$10:$U$10,0))</f>
        <v>femme</v>
      </c>
      <c r="E71" s="65">
        <f>INDEX('fonctions Av'!$A$10:$U$294,MATCH($A71,'fonctions Av'!$I$10:$I$294,0),MATCH(E$3,'fonctions Av'!$A$10:$U$10,0))</f>
        <v>2</v>
      </c>
      <c r="F71" s="21">
        <v>22095</v>
      </c>
      <c r="G71" s="1" t="s">
        <v>20</v>
      </c>
      <c r="H71" s="1" t="s">
        <v>137</v>
      </c>
      <c r="I71" s="21">
        <v>33608</v>
      </c>
    </row>
    <row r="72" spans="1:9" x14ac:dyDescent="0.2">
      <c r="A72" s="54">
        <v>135</v>
      </c>
      <c r="B72" s="53" t="s">
        <v>324</v>
      </c>
      <c r="C72" s="53" t="s">
        <v>104</v>
      </c>
      <c r="D72" s="65" t="str">
        <f>INDEX('fonctions Av'!$A$10:$U$294,MATCH($A72,'fonctions Av'!$I$10:$I$294,0),MATCH(D$3,'fonctions Av'!$A$10:$U$10,0))</f>
        <v>homme</v>
      </c>
      <c r="E72" s="65">
        <f>INDEX('fonctions Av'!$A$10:$U$294,MATCH($A72,'fonctions Av'!$I$10:$I$294,0),MATCH(E$3,'fonctions Av'!$A$10:$U$10,0))</f>
        <v>2</v>
      </c>
      <c r="F72" s="21">
        <v>20826</v>
      </c>
      <c r="G72" s="1" t="s">
        <v>33</v>
      </c>
      <c r="H72" s="1" t="s">
        <v>28</v>
      </c>
      <c r="I72" s="21">
        <v>31146</v>
      </c>
    </row>
    <row r="73" spans="1:9" x14ac:dyDescent="0.2">
      <c r="A73" s="54">
        <v>137</v>
      </c>
      <c r="B73" s="53" t="s">
        <v>325</v>
      </c>
      <c r="C73" s="53" t="s">
        <v>68</v>
      </c>
      <c r="D73" s="65" t="str">
        <f>INDEX('fonctions Av'!$A$10:$U$294,MATCH($A73,'fonctions Av'!$I$10:$I$294,0),MATCH(D$3,'fonctions Av'!$A$10:$U$10,0))</f>
        <v>femme</v>
      </c>
      <c r="E73" s="65">
        <f>INDEX('fonctions Av'!$A$10:$U$294,MATCH($A73,'fonctions Av'!$I$10:$I$294,0),MATCH(E$3,'fonctions Av'!$A$10:$U$10,0))</f>
        <v>2</v>
      </c>
      <c r="F73" s="21">
        <v>24983</v>
      </c>
      <c r="G73" s="1" t="s">
        <v>27</v>
      </c>
      <c r="H73" s="1" t="s">
        <v>28</v>
      </c>
      <c r="I73" s="21">
        <v>35097</v>
      </c>
    </row>
    <row r="74" spans="1:9" x14ac:dyDescent="0.2">
      <c r="A74" s="54">
        <v>140</v>
      </c>
      <c r="B74" s="53" t="s">
        <v>326</v>
      </c>
      <c r="C74" s="53" t="s">
        <v>69</v>
      </c>
      <c r="D74" s="65" t="str">
        <f>INDEX('fonctions Av'!$A$10:$U$294,MATCH($A74,'fonctions Av'!$I$10:$I$294,0),MATCH(D$3,'fonctions Av'!$A$10:$U$10,0))</f>
        <v>femme</v>
      </c>
      <c r="E74" s="65">
        <f>INDEX('fonctions Av'!$A$10:$U$294,MATCH($A74,'fonctions Av'!$I$10:$I$294,0),MATCH(E$3,'fonctions Av'!$A$10:$U$10,0))</f>
        <v>2</v>
      </c>
      <c r="F74" s="21">
        <v>23104</v>
      </c>
      <c r="G74" s="1" t="s">
        <v>35</v>
      </c>
      <c r="H74" s="1" t="s">
        <v>28</v>
      </c>
      <c r="I74" s="21">
        <v>37511</v>
      </c>
    </row>
    <row r="75" spans="1:9" x14ac:dyDescent="0.2">
      <c r="A75" s="54">
        <v>142</v>
      </c>
      <c r="B75" s="53" t="s">
        <v>327</v>
      </c>
      <c r="C75" s="53" t="s">
        <v>102</v>
      </c>
      <c r="D75" s="65" t="str">
        <f>INDEX('fonctions Av'!$A$10:$U$294,MATCH($A75,'fonctions Av'!$I$10:$I$294,0),MATCH(D$3,'fonctions Av'!$A$10:$U$10,0))</f>
        <v>homme</v>
      </c>
      <c r="E75" s="65">
        <f>INDEX('fonctions Av'!$A$10:$U$294,MATCH($A75,'fonctions Av'!$I$10:$I$294,0),MATCH(E$3,'fonctions Av'!$A$10:$U$10,0))</f>
        <v>0</v>
      </c>
      <c r="F75" s="21">
        <v>20395</v>
      </c>
      <c r="G75" s="1" t="s">
        <v>27</v>
      </c>
      <c r="H75" s="1" t="s">
        <v>28</v>
      </c>
      <c r="I75" s="21">
        <v>35687</v>
      </c>
    </row>
    <row r="76" spans="1:9" x14ac:dyDescent="0.2">
      <c r="A76" s="54">
        <v>144</v>
      </c>
      <c r="B76" s="53" t="s">
        <v>328</v>
      </c>
      <c r="C76" s="53" t="s">
        <v>70</v>
      </c>
      <c r="D76" s="65" t="str">
        <f>INDEX('fonctions Av'!$A$10:$U$294,MATCH($A76,'fonctions Av'!$I$10:$I$294,0),MATCH(D$3,'fonctions Av'!$A$10:$U$10,0))</f>
        <v>femme</v>
      </c>
      <c r="E76" s="65">
        <f>INDEX('fonctions Av'!$A$10:$U$294,MATCH($A76,'fonctions Av'!$I$10:$I$294,0),MATCH(E$3,'fonctions Av'!$A$10:$U$10,0))</f>
        <v>0</v>
      </c>
      <c r="F76" s="21">
        <v>21985</v>
      </c>
      <c r="G76" s="1" t="s">
        <v>35</v>
      </c>
      <c r="H76" s="1" t="s">
        <v>28</v>
      </c>
      <c r="I76" s="21">
        <v>34274</v>
      </c>
    </row>
    <row r="77" spans="1:9" x14ac:dyDescent="0.2">
      <c r="A77" s="54">
        <v>145</v>
      </c>
      <c r="B77" s="53" t="s">
        <v>329</v>
      </c>
      <c r="C77" s="53" t="s">
        <v>71</v>
      </c>
      <c r="D77" s="65" t="str">
        <f>INDEX('fonctions Av'!$A$10:$U$294,MATCH($A77,'fonctions Av'!$I$10:$I$294,0),MATCH(D$3,'fonctions Av'!$A$10:$U$10,0))</f>
        <v>femme</v>
      </c>
      <c r="E77" s="65">
        <f>INDEX('fonctions Av'!$A$10:$U$294,MATCH($A77,'fonctions Av'!$I$10:$I$294,0),MATCH(E$3,'fonctions Av'!$A$10:$U$10,0))</f>
        <v>1</v>
      </c>
      <c r="F77" s="21">
        <v>22934</v>
      </c>
      <c r="G77" s="1" t="s">
        <v>27</v>
      </c>
      <c r="H77" s="1" t="s">
        <v>28</v>
      </c>
      <c r="I77" s="21">
        <v>33353</v>
      </c>
    </row>
    <row r="78" spans="1:9" x14ac:dyDescent="0.2">
      <c r="A78" s="54">
        <v>147</v>
      </c>
      <c r="B78" s="53" t="s">
        <v>330</v>
      </c>
      <c r="C78" s="53" t="s">
        <v>156</v>
      </c>
      <c r="D78" s="65" t="str">
        <f>INDEX('fonctions Av'!$A$10:$U$294,MATCH($A78,'fonctions Av'!$I$10:$I$294,0),MATCH(D$3,'fonctions Av'!$A$10:$U$10,0))</f>
        <v>femme</v>
      </c>
      <c r="E78" s="65">
        <f>INDEX('fonctions Av'!$A$10:$U$294,MATCH($A78,'fonctions Av'!$I$10:$I$294,0),MATCH(E$3,'fonctions Av'!$A$10:$U$10,0))</f>
        <v>4</v>
      </c>
      <c r="F78" s="21">
        <v>23125</v>
      </c>
      <c r="G78" s="1" t="s">
        <v>149</v>
      </c>
      <c r="H78" s="1" t="s">
        <v>137</v>
      </c>
      <c r="I78" s="21">
        <v>33499</v>
      </c>
    </row>
    <row r="79" spans="1:9" x14ac:dyDescent="0.2">
      <c r="A79" s="54">
        <v>151</v>
      </c>
      <c r="B79" s="53" t="s">
        <v>331</v>
      </c>
      <c r="C79" s="53" t="s">
        <v>49</v>
      </c>
      <c r="D79" s="65" t="str">
        <f>INDEX('fonctions Av'!$A$10:$U$294,MATCH($A79,'fonctions Av'!$I$10:$I$294,0),MATCH(D$3,'fonctions Av'!$A$10:$U$10,0))</f>
        <v>femme</v>
      </c>
      <c r="E79" s="65">
        <f>INDEX('fonctions Av'!$A$10:$U$294,MATCH($A79,'fonctions Av'!$I$10:$I$294,0),MATCH(E$3,'fonctions Av'!$A$10:$U$10,0))</f>
        <v>2</v>
      </c>
      <c r="F79" s="21">
        <v>22386</v>
      </c>
      <c r="G79" s="1" t="s">
        <v>27</v>
      </c>
      <c r="H79" s="1" t="s">
        <v>28</v>
      </c>
      <c r="I79" s="21">
        <v>35853</v>
      </c>
    </row>
    <row r="80" spans="1:9" x14ac:dyDescent="0.2">
      <c r="A80" s="54">
        <v>152</v>
      </c>
      <c r="B80" s="53" t="s">
        <v>332</v>
      </c>
      <c r="C80" s="53" t="s">
        <v>113</v>
      </c>
      <c r="D80" s="65" t="str">
        <f>INDEX('fonctions Av'!$A$10:$U$294,MATCH($A80,'fonctions Av'!$I$10:$I$294,0),MATCH(D$3,'fonctions Av'!$A$10:$U$10,0))</f>
        <v>homme</v>
      </c>
      <c r="E80" s="65">
        <f>INDEX('fonctions Av'!$A$10:$U$294,MATCH($A80,'fonctions Av'!$I$10:$I$294,0),MATCH(E$3,'fonctions Av'!$A$10:$U$10,0))</f>
        <v>4</v>
      </c>
      <c r="F80" s="21">
        <v>28886</v>
      </c>
      <c r="G80" s="1" t="s">
        <v>35</v>
      </c>
      <c r="H80" s="1" t="s">
        <v>28</v>
      </c>
      <c r="I80" s="21">
        <v>37178</v>
      </c>
    </row>
    <row r="81" spans="1:9" x14ac:dyDescent="0.2">
      <c r="A81" s="54">
        <v>153</v>
      </c>
      <c r="B81" s="53" t="s">
        <v>333</v>
      </c>
      <c r="C81" s="53" t="s">
        <v>156</v>
      </c>
      <c r="D81" s="65" t="str">
        <f>INDEX('fonctions Av'!$A$10:$U$294,MATCH($A81,'fonctions Av'!$I$10:$I$294,0),MATCH(D$3,'fonctions Av'!$A$10:$U$10,0))</f>
        <v>femme</v>
      </c>
      <c r="E81" s="65">
        <f>INDEX('fonctions Av'!$A$10:$U$294,MATCH($A81,'fonctions Av'!$I$10:$I$294,0),MATCH(E$3,'fonctions Av'!$A$10:$U$10,0))</f>
        <v>3</v>
      </c>
      <c r="F81" s="21">
        <v>29969</v>
      </c>
      <c r="G81" s="1" t="s">
        <v>73</v>
      </c>
      <c r="H81" s="1" t="s">
        <v>137</v>
      </c>
      <c r="I81" s="21">
        <v>37824</v>
      </c>
    </row>
    <row r="82" spans="1:9" x14ac:dyDescent="0.2">
      <c r="A82" s="54">
        <v>155</v>
      </c>
      <c r="B82" s="53" t="s">
        <v>334</v>
      </c>
      <c r="C82" s="53" t="s">
        <v>36</v>
      </c>
      <c r="D82" s="65" t="str">
        <f>INDEX('fonctions Av'!$A$10:$U$294,MATCH($A82,'fonctions Av'!$I$10:$I$294,0),MATCH(D$3,'fonctions Av'!$A$10:$U$10,0))</f>
        <v>femme</v>
      </c>
      <c r="E82" s="65">
        <f>INDEX('fonctions Av'!$A$10:$U$294,MATCH($A82,'fonctions Av'!$I$10:$I$294,0),MATCH(E$3,'fonctions Av'!$A$10:$U$10,0))</f>
        <v>4</v>
      </c>
      <c r="F82" s="21">
        <v>24426</v>
      </c>
      <c r="G82" s="1" t="s">
        <v>35</v>
      </c>
      <c r="H82" s="1" t="s">
        <v>28</v>
      </c>
      <c r="I82" s="21">
        <v>34661</v>
      </c>
    </row>
    <row r="83" spans="1:9" x14ac:dyDescent="0.2">
      <c r="A83" s="54">
        <v>158</v>
      </c>
      <c r="B83" s="53" t="s">
        <v>335</v>
      </c>
      <c r="C83" s="53" t="s">
        <v>197</v>
      </c>
      <c r="D83" s="65" t="str">
        <f>INDEX('fonctions Av'!$A$10:$U$294,MATCH($A83,'fonctions Av'!$I$10:$I$294,0),MATCH(D$3,'fonctions Av'!$A$10:$U$10,0))</f>
        <v>homme</v>
      </c>
      <c r="E83" s="65">
        <f>INDEX('fonctions Av'!$A$10:$U$294,MATCH($A83,'fonctions Av'!$I$10:$I$294,0),MATCH(E$3,'fonctions Av'!$A$10:$U$10,0))</f>
        <v>2</v>
      </c>
      <c r="F83" s="21">
        <v>23491</v>
      </c>
      <c r="G83" s="1" t="s">
        <v>190</v>
      </c>
      <c r="H83" s="1" t="s">
        <v>191</v>
      </c>
      <c r="I83" s="21">
        <v>32957</v>
      </c>
    </row>
    <row r="84" spans="1:9" x14ac:dyDescent="0.2">
      <c r="A84" s="54">
        <v>159</v>
      </c>
      <c r="B84" s="53" t="s">
        <v>336</v>
      </c>
      <c r="C84" s="53" t="s">
        <v>75</v>
      </c>
      <c r="D84" s="65" t="str">
        <f>INDEX('fonctions Av'!$A$10:$U$294,MATCH($A84,'fonctions Av'!$I$10:$I$294,0),MATCH(D$3,'fonctions Av'!$A$10:$U$10,0))</f>
        <v>femme</v>
      </c>
      <c r="E84" s="65">
        <f>INDEX('fonctions Av'!$A$10:$U$294,MATCH($A84,'fonctions Av'!$I$10:$I$294,0),MATCH(E$3,'fonctions Av'!$A$10:$U$10,0))</f>
        <v>2</v>
      </c>
      <c r="F84" s="21">
        <v>23672</v>
      </c>
      <c r="G84" s="1" t="s">
        <v>27</v>
      </c>
      <c r="H84" s="1" t="s">
        <v>28</v>
      </c>
      <c r="I84" s="21">
        <v>36193</v>
      </c>
    </row>
    <row r="85" spans="1:9" x14ac:dyDescent="0.2">
      <c r="A85" s="54">
        <v>161</v>
      </c>
      <c r="B85" s="53" t="s">
        <v>337</v>
      </c>
      <c r="C85" s="53" t="s">
        <v>159</v>
      </c>
      <c r="D85" s="65" t="str">
        <f>INDEX('fonctions Av'!$A$10:$U$294,MATCH($A85,'fonctions Av'!$I$10:$I$294,0),MATCH(D$3,'fonctions Av'!$A$10:$U$10,0))</f>
        <v>femme</v>
      </c>
      <c r="E85" s="65">
        <f>INDEX('fonctions Av'!$A$10:$U$294,MATCH($A85,'fonctions Av'!$I$10:$I$294,0),MATCH(E$3,'fonctions Av'!$A$10:$U$10,0))</f>
        <v>1</v>
      </c>
      <c r="F85" s="21">
        <v>23611</v>
      </c>
      <c r="G85" s="1" t="s">
        <v>30</v>
      </c>
      <c r="H85" s="1" t="s">
        <v>137</v>
      </c>
      <c r="I85" s="21">
        <v>29659</v>
      </c>
    </row>
    <row r="86" spans="1:9" x14ac:dyDescent="0.2">
      <c r="A86" s="54">
        <v>163</v>
      </c>
      <c r="B86" s="53" t="s">
        <v>338</v>
      </c>
      <c r="C86" s="53" t="s">
        <v>70</v>
      </c>
      <c r="D86" s="65" t="str">
        <f>INDEX('fonctions Av'!$A$10:$U$294,MATCH($A86,'fonctions Av'!$I$10:$I$294,0),MATCH(D$3,'fonctions Av'!$A$10:$U$10,0))</f>
        <v>femme</v>
      </c>
      <c r="E86" s="65">
        <f>INDEX('fonctions Av'!$A$10:$U$294,MATCH($A86,'fonctions Av'!$I$10:$I$294,0),MATCH(E$3,'fonctions Av'!$A$10:$U$10,0))</f>
        <v>3</v>
      </c>
      <c r="F86" s="21">
        <v>29484</v>
      </c>
      <c r="G86" s="1" t="s">
        <v>35</v>
      </c>
      <c r="H86" s="1" t="s">
        <v>28</v>
      </c>
      <c r="I86" s="21">
        <v>37670</v>
      </c>
    </row>
    <row r="87" spans="1:9" x14ac:dyDescent="0.2">
      <c r="A87" s="54">
        <v>164</v>
      </c>
      <c r="B87" s="53" t="s">
        <v>339</v>
      </c>
      <c r="C87" s="53" t="s">
        <v>146</v>
      </c>
      <c r="D87" s="65" t="str">
        <f>INDEX('fonctions Av'!$A$10:$U$294,MATCH($A87,'fonctions Av'!$I$10:$I$294,0),MATCH(D$3,'fonctions Av'!$A$10:$U$10,0))</f>
        <v>femme</v>
      </c>
      <c r="E87" s="65">
        <f>INDEX('fonctions Av'!$A$10:$U$294,MATCH($A87,'fonctions Av'!$I$10:$I$294,0),MATCH(E$3,'fonctions Av'!$A$10:$U$10,0))</f>
        <v>4</v>
      </c>
      <c r="F87" s="21">
        <v>19944</v>
      </c>
      <c r="G87" s="1" t="s">
        <v>20</v>
      </c>
      <c r="H87" s="1" t="s">
        <v>137</v>
      </c>
      <c r="I87" s="21">
        <v>32310</v>
      </c>
    </row>
    <row r="88" spans="1:9" x14ac:dyDescent="0.2">
      <c r="A88" s="54">
        <v>165</v>
      </c>
      <c r="B88" s="53" t="s">
        <v>340</v>
      </c>
      <c r="C88" s="53" t="s">
        <v>39</v>
      </c>
      <c r="D88" s="65" t="str">
        <f>INDEX('fonctions Av'!$A$10:$U$294,MATCH($A88,'fonctions Av'!$I$10:$I$294,0),MATCH(D$3,'fonctions Av'!$A$10:$U$10,0))</f>
        <v>femme</v>
      </c>
      <c r="E88" s="65">
        <f>INDEX('fonctions Av'!$A$10:$U$294,MATCH($A88,'fonctions Av'!$I$10:$I$294,0),MATCH(E$3,'fonctions Av'!$A$10:$U$10,0))</f>
        <v>4</v>
      </c>
      <c r="F88" s="21">
        <v>22030</v>
      </c>
      <c r="G88" s="1" t="s">
        <v>27</v>
      </c>
      <c r="H88" s="1" t="s">
        <v>28</v>
      </c>
      <c r="I88" s="21">
        <v>32350</v>
      </c>
    </row>
    <row r="89" spans="1:9" x14ac:dyDescent="0.2">
      <c r="A89" s="54">
        <v>168</v>
      </c>
      <c r="B89" s="53" t="s">
        <v>341</v>
      </c>
      <c r="C89" s="53" t="s">
        <v>41</v>
      </c>
      <c r="D89" s="65" t="str">
        <f>INDEX('fonctions Av'!$A$10:$U$294,MATCH($A89,'fonctions Av'!$I$10:$I$294,0),MATCH(D$3,'fonctions Av'!$A$10:$U$10,0))</f>
        <v>femme</v>
      </c>
      <c r="E89" s="65">
        <f>INDEX('fonctions Av'!$A$10:$U$294,MATCH($A89,'fonctions Av'!$I$10:$I$294,0),MATCH(E$3,'fonctions Av'!$A$10:$U$10,0))</f>
        <v>4</v>
      </c>
      <c r="F89" s="21">
        <v>22171</v>
      </c>
      <c r="G89" s="1" t="s">
        <v>27</v>
      </c>
      <c r="H89" s="1" t="s">
        <v>28</v>
      </c>
      <c r="I89" s="21">
        <v>34785</v>
      </c>
    </row>
    <row r="90" spans="1:9" x14ac:dyDescent="0.2">
      <c r="A90" s="54">
        <v>171</v>
      </c>
      <c r="B90" s="53" t="s">
        <v>342</v>
      </c>
      <c r="C90" s="53" t="s">
        <v>77</v>
      </c>
      <c r="D90" s="65" t="str">
        <f>INDEX('fonctions Av'!$A$10:$U$294,MATCH($A90,'fonctions Av'!$I$10:$I$294,0),MATCH(D$3,'fonctions Av'!$A$10:$U$10,0))</f>
        <v>femme</v>
      </c>
      <c r="E90" s="65">
        <f>INDEX('fonctions Av'!$A$10:$U$294,MATCH($A90,'fonctions Av'!$I$10:$I$294,0),MATCH(E$3,'fonctions Av'!$A$10:$U$10,0))</f>
        <v>5</v>
      </c>
      <c r="F90" s="21">
        <v>24820</v>
      </c>
      <c r="G90" s="1" t="s">
        <v>35</v>
      </c>
      <c r="H90" s="1" t="s">
        <v>28</v>
      </c>
      <c r="I90" s="21">
        <v>34406</v>
      </c>
    </row>
    <row r="91" spans="1:9" x14ac:dyDescent="0.2">
      <c r="A91" s="54">
        <v>173</v>
      </c>
      <c r="B91" s="53" t="s">
        <v>343</v>
      </c>
      <c r="C91" s="53" t="s">
        <v>47</v>
      </c>
      <c r="D91" s="65" t="str">
        <f>INDEX('fonctions Av'!$A$10:$U$294,MATCH($A91,'fonctions Av'!$I$10:$I$294,0),MATCH(D$3,'fonctions Av'!$A$10:$U$10,0))</f>
        <v>femme</v>
      </c>
      <c r="E91" s="65">
        <f>INDEX('fonctions Av'!$A$10:$U$294,MATCH($A91,'fonctions Av'!$I$10:$I$294,0),MATCH(E$3,'fonctions Av'!$A$10:$U$10,0))</f>
        <v>3</v>
      </c>
      <c r="F91" s="21">
        <v>30318</v>
      </c>
      <c r="G91" s="1" t="s">
        <v>27</v>
      </c>
      <c r="H91" s="1" t="s">
        <v>28</v>
      </c>
      <c r="I91" s="21">
        <v>37352</v>
      </c>
    </row>
    <row r="92" spans="1:9" x14ac:dyDescent="0.2">
      <c r="A92" s="54">
        <v>174</v>
      </c>
      <c r="B92" s="53" t="s">
        <v>344</v>
      </c>
      <c r="C92" s="53" t="s">
        <v>172</v>
      </c>
      <c r="D92" s="65" t="str">
        <f>INDEX('fonctions Av'!$A$10:$U$294,MATCH($A92,'fonctions Av'!$I$10:$I$294,0),MATCH(D$3,'fonctions Av'!$A$10:$U$10,0))</f>
        <v>homme</v>
      </c>
      <c r="E92" s="65">
        <f>INDEX('fonctions Av'!$A$10:$U$294,MATCH($A92,'fonctions Av'!$I$10:$I$294,0),MATCH(E$3,'fonctions Av'!$A$10:$U$10,0))</f>
        <v>3</v>
      </c>
      <c r="F92" s="21">
        <v>29974</v>
      </c>
      <c r="G92" s="1" t="s">
        <v>149</v>
      </c>
      <c r="H92" s="1" t="s">
        <v>137</v>
      </c>
      <c r="I92" s="21">
        <v>37845</v>
      </c>
    </row>
    <row r="93" spans="1:9" x14ac:dyDescent="0.2">
      <c r="A93" s="54">
        <v>176</v>
      </c>
      <c r="B93" s="53" t="s">
        <v>345</v>
      </c>
      <c r="C93" s="53" t="s">
        <v>180</v>
      </c>
      <c r="D93" s="65" t="str">
        <f>INDEX('fonctions Av'!$A$10:$U$294,MATCH($A93,'fonctions Av'!$I$10:$I$294,0),MATCH(D$3,'fonctions Av'!$A$10:$U$10,0))</f>
        <v>homme</v>
      </c>
      <c r="E93" s="65">
        <f>INDEX('fonctions Av'!$A$10:$U$294,MATCH($A93,'fonctions Av'!$I$10:$I$294,0),MATCH(E$3,'fonctions Av'!$A$10:$U$10,0))</f>
        <v>2</v>
      </c>
      <c r="F93" s="21">
        <v>22859</v>
      </c>
      <c r="G93" s="1" t="s">
        <v>20</v>
      </c>
      <c r="H93" s="1" t="s">
        <v>137</v>
      </c>
      <c r="I93" s="21">
        <v>30812</v>
      </c>
    </row>
    <row r="94" spans="1:9" x14ac:dyDescent="0.2">
      <c r="A94" s="54">
        <v>178</v>
      </c>
      <c r="B94" s="53" t="s">
        <v>346</v>
      </c>
      <c r="C94" s="53" t="s">
        <v>78</v>
      </c>
      <c r="D94" s="65" t="str">
        <f>INDEX('fonctions Av'!$A$10:$U$294,MATCH($A94,'fonctions Av'!$I$10:$I$294,0),MATCH(D$3,'fonctions Av'!$A$10:$U$10,0))</f>
        <v>femme</v>
      </c>
      <c r="E94" s="65">
        <f>INDEX('fonctions Av'!$A$10:$U$294,MATCH($A94,'fonctions Av'!$I$10:$I$294,0),MATCH(E$3,'fonctions Av'!$A$10:$U$10,0))</f>
        <v>2</v>
      </c>
      <c r="F94" s="21">
        <v>24793</v>
      </c>
      <c r="G94" s="1" t="s">
        <v>27</v>
      </c>
      <c r="H94" s="1" t="s">
        <v>28</v>
      </c>
      <c r="I94" s="21">
        <v>34440</v>
      </c>
    </row>
    <row r="95" spans="1:9" x14ac:dyDescent="0.2">
      <c r="A95" s="54">
        <v>179</v>
      </c>
      <c r="B95" s="53" t="s">
        <v>347</v>
      </c>
      <c r="C95" s="53" t="s">
        <v>184</v>
      </c>
      <c r="D95" s="65" t="str">
        <f>INDEX('fonctions Av'!$A$10:$U$294,MATCH($A95,'fonctions Av'!$I$10:$I$294,0),MATCH(D$3,'fonctions Av'!$A$10:$U$10,0))</f>
        <v>homme</v>
      </c>
      <c r="E95" s="65">
        <f>INDEX('fonctions Av'!$A$10:$U$294,MATCH($A95,'fonctions Av'!$I$10:$I$294,0),MATCH(E$3,'fonctions Av'!$A$10:$U$10,0))</f>
        <v>2</v>
      </c>
      <c r="F95" s="21">
        <v>31563</v>
      </c>
      <c r="G95" s="1" t="s">
        <v>20</v>
      </c>
      <c r="H95" s="1" t="s">
        <v>137</v>
      </c>
      <c r="I95" s="21">
        <v>38101</v>
      </c>
    </row>
    <row r="96" spans="1:9" x14ac:dyDescent="0.2">
      <c r="A96" s="54">
        <v>182</v>
      </c>
      <c r="B96" s="53" t="s">
        <v>348</v>
      </c>
      <c r="C96" s="53" t="s">
        <v>46</v>
      </c>
      <c r="D96" s="65" t="str">
        <f>INDEX('fonctions Av'!$A$10:$U$294,MATCH($A96,'fonctions Av'!$I$10:$I$294,0),MATCH(D$3,'fonctions Av'!$A$10:$U$10,0))</f>
        <v>femme</v>
      </c>
      <c r="E96" s="65">
        <f>INDEX('fonctions Av'!$A$10:$U$294,MATCH($A96,'fonctions Av'!$I$10:$I$294,0),MATCH(E$3,'fonctions Av'!$A$10:$U$10,0))</f>
        <v>5</v>
      </c>
      <c r="F96" s="21">
        <v>23817</v>
      </c>
      <c r="G96" s="1" t="s">
        <v>27</v>
      </c>
      <c r="H96" s="1" t="s">
        <v>28</v>
      </c>
      <c r="I96" s="21">
        <v>34944</v>
      </c>
    </row>
    <row r="97" spans="1:9" x14ac:dyDescent="0.2">
      <c r="A97" s="54">
        <v>183</v>
      </c>
      <c r="B97" s="53" t="s">
        <v>349</v>
      </c>
      <c r="C97" s="53" t="s">
        <v>79</v>
      </c>
      <c r="D97" s="65" t="str">
        <f>INDEX('fonctions Av'!$A$10:$U$294,MATCH($A97,'fonctions Av'!$I$10:$I$294,0),MATCH(D$3,'fonctions Av'!$A$10:$U$10,0))</f>
        <v>femme</v>
      </c>
      <c r="E97" s="65">
        <f>INDEX('fonctions Av'!$A$10:$U$294,MATCH($A97,'fonctions Av'!$I$10:$I$294,0),MATCH(E$3,'fonctions Av'!$A$10:$U$10,0))</f>
        <v>0</v>
      </c>
      <c r="F97" s="21">
        <v>22449</v>
      </c>
      <c r="G97" s="1" t="s">
        <v>35</v>
      </c>
      <c r="H97" s="1" t="s">
        <v>28</v>
      </c>
      <c r="I97" s="21">
        <v>33945</v>
      </c>
    </row>
    <row r="98" spans="1:9" x14ac:dyDescent="0.2">
      <c r="A98" s="54">
        <v>185</v>
      </c>
      <c r="B98" s="53" t="s">
        <v>350</v>
      </c>
      <c r="C98" s="53" t="s">
        <v>161</v>
      </c>
      <c r="D98" s="65" t="str">
        <f>INDEX('fonctions Av'!$A$10:$U$294,MATCH($A98,'fonctions Av'!$I$10:$I$294,0),MATCH(D$3,'fonctions Av'!$A$10:$U$10,0))</f>
        <v>femme</v>
      </c>
      <c r="E98" s="65">
        <f>INDEX('fonctions Av'!$A$10:$U$294,MATCH($A98,'fonctions Av'!$I$10:$I$294,0),MATCH(E$3,'fonctions Av'!$A$10:$U$10,0))</f>
        <v>6</v>
      </c>
      <c r="F98" s="21">
        <v>23564</v>
      </c>
      <c r="G98" s="1" t="s">
        <v>73</v>
      </c>
      <c r="H98" s="1" t="s">
        <v>137</v>
      </c>
      <c r="I98" s="21">
        <v>29968</v>
      </c>
    </row>
    <row r="99" spans="1:9" x14ac:dyDescent="0.2">
      <c r="A99" s="54">
        <v>186</v>
      </c>
      <c r="B99" s="53" t="s">
        <v>351</v>
      </c>
      <c r="C99" s="53" t="s">
        <v>119</v>
      </c>
      <c r="D99" s="65" t="str">
        <f>INDEX('fonctions Av'!$A$10:$U$294,MATCH($A99,'fonctions Av'!$I$10:$I$294,0),MATCH(D$3,'fonctions Av'!$A$10:$U$10,0))</f>
        <v>homme</v>
      </c>
      <c r="E99" s="65">
        <f>INDEX('fonctions Av'!$A$10:$U$294,MATCH($A99,'fonctions Av'!$I$10:$I$294,0),MATCH(E$3,'fonctions Av'!$A$10:$U$10,0))</f>
        <v>6</v>
      </c>
      <c r="F99" s="21">
        <v>23570</v>
      </c>
      <c r="G99" s="1" t="s">
        <v>35</v>
      </c>
      <c r="H99" s="1" t="s">
        <v>28</v>
      </c>
      <c r="I99" s="21">
        <v>36577</v>
      </c>
    </row>
    <row r="100" spans="1:9" x14ac:dyDescent="0.2">
      <c r="A100" s="54">
        <v>188</v>
      </c>
      <c r="B100" s="53" t="s">
        <v>352</v>
      </c>
      <c r="C100" s="53" t="s">
        <v>80</v>
      </c>
      <c r="D100" s="65" t="str">
        <f>INDEX('fonctions Av'!$A$10:$U$294,MATCH($A100,'fonctions Av'!$I$10:$I$294,0),MATCH(D$3,'fonctions Av'!$A$10:$U$10,0))</f>
        <v>femme</v>
      </c>
      <c r="E100" s="65">
        <f>INDEX('fonctions Av'!$A$10:$U$294,MATCH($A100,'fonctions Av'!$I$10:$I$294,0),MATCH(E$3,'fonctions Av'!$A$10:$U$10,0))</f>
        <v>4</v>
      </c>
      <c r="F100" s="21">
        <v>27769</v>
      </c>
      <c r="G100" s="1" t="s">
        <v>81</v>
      </c>
      <c r="H100" s="1" t="s">
        <v>28</v>
      </c>
      <c r="I100" s="21">
        <v>34889</v>
      </c>
    </row>
    <row r="101" spans="1:9" x14ac:dyDescent="0.2">
      <c r="A101" s="54">
        <v>191</v>
      </c>
      <c r="B101" s="53" t="s">
        <v>353</v>
      </c>
      <c r="C101" s="53" t="s">
        <v>2</v>
      </c>
      <c r="D101" s="65" t="str">
        <f>INDEX('fonctions Av'!$A$10:$U$294,MATCH($A101,'fonctions Av'!$I$10:$I$294,0),MATCH(D$3,'fonctions Av'!$A$10:$U$10,0))</f>
        <v>femme</v>
      </c>
      <c r="E101" s="65">
        <f>INDEX('fonctions Av'!$A$10:$U$294,MATCH($A101,'fonctions Av'!$I$10:$I$294,0),MATCH(E$3,'fonctions Av'!$A$10:$U$10,0))</f>
        <v>0</v>
      </c>
      <c r="F101" s="21">
        <v>22177</v>
      </c>
      <c r="G101" s="1" t="s">
        <v>27</v>
      </c>
      <c r="H101" s="1" t="s">
        <v>28</v>
      </c>
      <c r="I101" s="21">
        <v>31318</v>
      </c>
    </row>
    <row r="102" spans="1:9" x14ac:dyDescent="0.2">
      <c r="A102" s="54">
        <v>192</v>
      </c>
      <c r="B102" s="53" t="s">
        <v>353</v>
      </c>
      <c r="C102" s="53" t="s">
        <v>82</v>
      </c>
      <c r="D102" s="65" t="str">
        <f>INDEX('fonctions Av'!$A$10:$U$294,MATCH($A102,'fonctions Av'!$I$10:$I$294,0),MATCH(D$3,'fonctions Av'!$A$10:$U$10,0))</f>
        <v>femme</v>
      </c>
      <c r="E102" s="65">
        <f>INDEX('fonctions Av'!$A$10:$U$294,MATCH($A102,'fonctions Av'!$I$10:$I$294,0),MATCH(E$3,'fonctions Av'!$A$10:$U$10,0))</f>
        <v>4</v>
      </c>
      <c r="F102" s="21">
        <v>20601</v>
      </c>
      <c r="G102" s="1" t="s">
        <v>38</v>
      </c>
      <c r="H102" s="1" t="s">
        <v>28</v>
      </c>
      <c r="I102" s="21">
        <v>29293</v>
      </c>
    </row>
    <row r="103" spans="1:9" x14ac:dyDescent="0.2">
      <c r="A103" s="54">
        <v>194</v>
      </c>
      <c r="B103" s="53" t="s">
        <v>354</v>
      </c>
      <c r="C103" s="53" t="s">
        <v>83</v>
      </c>
      <c r="D103" s="65" t="str">
        <f>INDEX('fonctions Av'!$A$10:$U$294,MATCH($A103,'fonctions Av'!$I$10:$I$294,0),MATCH(D$3,'fonctions Av'!$A$10:$U$10,0))</f>
        <v>femme</v>
      </c>
      <c r="E103" s="65">
        <f>INDEX('fonctions Av'!$A$10:$U$294,MATCH($A103,'fonctions Av'!$I$10:$I$294,0),MATCH(E$3,'fonctions Av'!$A$10:$U$10,0))</f>
        <v>0</v>
      </c>
      <c r="F103" s="21">
        <v>21826</v>
      </c>
      <c r="G103" s="1" t="s">
        <v>38</v>
      </c>
      <c r="H103" s="1" t="s">
        <v>28</v>
      </c>
      <c r="I103" s="21">
        <v>29622</v>
      </c>
    </row>
    <row r="104" spans="1:9" x14ac:dyDescent="0.2">
      <c r="A104" s="54">
        <v>196</v>
      </c>
      <c r="B104" s="53" t="s">
        <v>355</v>
      </c>
      <c r="C104" s="53" t="s">
        <v>127</v>
      </c>
      <c r="D104" s="65" t="str">
        <f>INDEX('fonctions Av'!$A$10:$U$294,MATCH($A104,'fonctions Av'!$I$10:$I$294,0),MATCH(D$3,'fonctions Av'!$A$10:$U$10,0))</f>
        <v>homme</v>
      </c>
      <c r="E104" s="65">
        <f>INDEX('fonctions Av'!$A$10:$U$294,MATCH($A104,'fonctions Av'!$I$10:$I$294,0),MATCH(E$3,'fonctions Av'!$A$10:$U$10,0))</f>
        <v>0</v>
      </c>
      <c r="F104" s="21">
        <v>23001</v>
      </c>
      <c r="G104" s="1" t="s">
        <v>27</v>
      </c>
      <c r="H104" s="1" t="s">
        <v>28</v>
      </c>
      <c r="I104" s="21">
        <v>30439</v>
      </c>
    </row>
    <row r="105" spans="1:9" x14ac:dyDescent="0.2">
      <c r="A105" s="54">
        <v>198</v>
      </c>
      <c r="B105" s="53" t="s">
        <v>356</v>
      </c>
      <c r="C105" s="53" t="s">
        <v>147</v>
      </c>
      <c r="D105" s="65" t="str">
        <f>INDEX('fonctions Av'!$A$10:$U$294,MATCH($A105,'fonctions Av'!$I$10:$I$294,0),MATCH(D$3,'fonctions Av'!$A$10:$U$10,0))</f>
        <v>femme</v>
      </c>
      <c r="E105" s="65">
        <f>INDEX('fonctions Av'!$A$10:$U$294,MATCH($A105,'fonctions Av'!$I$10:$I$294,0),MATCH(E$3,'fonctions Av'!$A$10:$U$10,0))</f>
        <v>0</v>
      </c>
      <c r="F105" s="21">
        <v>22489</v>
      </c>
      <c r="G105" s="1" t="s">
        <v>145</v>
      </c>
      <c r="H105" s="1" t="s">
        <v>137</v>
      </c>
      <c r="I105" s="21">
        <v>32823</v>
      </c>
    </row>
    <row r="106" spans="1:9" x14ac:dyDescent="0.2">
      <c r="A106" s="54">
        <v>200</v>
      </c>
      <c r="B106" s="53" t="s">
        <v>357</v>
      </c>
      <c r="C106" s="53" t="s">
        <v>185</v>
      </c>
      <c r="D106" s="65" t="str">
        <f>INDEX('fonctions Av'!$A$10:$U$294,MATCH($A106,'fonctions Av'!$I$10:$I$294,0),MATCH(D$3,'fonctions Av'!$A$10:$U$10,0))</f>
        <v>homme</v>
      </c>
      <c r="E106" s="65">
        <f>INDEX('fonctions Av'!$A$10:$U$294,MATCH($A106,'fonctions Av'!$I$10:$I$294,0),MATCH(E$3,'fonctions Av'!$A$10:$U$10,0))</f>
        <v>4</v>
      </c>
      <c r="F106" s="21">
        <v>24109</v>
      </c>
      <c r="G106" s="1" t="s">
        <v>20</v>
      </c>
      <c r="H106" s="1" t="s">
        <v>137</v>
      </c>
      <c r="I106" s="21">
        <v>31708</v>
      </c>
    </row>
    <row r="107" spans="1:9" x14ac:dyDescent="0.2">
      <c r="A107" s="54">
        <v>201</v>
      </c>
      <c r="B107" s="53" t="s">
        <v>358</v>
      </c>
      <c r="C107" s="53" t="s">
        <v>129</v>
      </c>
      <c r="D107" s="65" t="str">
        <f>INDEX('fonctions Av'!$A$10:$U$294,MATCH($A107,'fonctions Av'!$I$10:$I$294,0),MATCH(D$3,'fonctions Av'!$A$10:$U$10,0))</f>
        <v>homme</v>
      </c>
      <c r="E107" s="65">
        <f>INDEX('fonctions Av'!$A$10:$U$294,MATCH($A107,'fonctions Av'!$I$10:$I$294,0),MATCH(E$3,'fonctions Av'!$A$10:$U$10,0))</f>
        <v>2</v>
      </c>
      <c r="F107" s="21">
        <v>24412</v>
      </c>
      <c r="G107" s="1" t="s">
        <v>27</v>
      </c>
      <c r="H107" s="1" t="s">
        <v>28</v>
      </c>
      <c r="I107" s="21">
        <v>31632</v>
      </c>
    </row>
    <row r="108" spans="1:9" x14ac:dyDescent="0.2">
      <c r="A108" s="54">
        <v>203</v>
      </c>
      <c r="B108" s="53" t="s">
        <v>359</v>
      </c>
      <c r="C108" s="53" t="s">
        <v>130</v>
      </c>
      <c r="D108" s="65" t="str">
        <f>INDEX('fonctions Av'!$A$10:$U$294,MATCH($A108,'fonctions Av'!$I$10:$I$294,0),MATCH(D$3,'fonctions Av'!$A$10:$U$10,0))</f>
        <v>homme</v>
      </c>
      <c r="E108" s="65">
        <f>INDEX('fonctions Av'!$A$10:$U$294,MATCH($A108,'fonctions Av'!$I$10:$I$294,0),MATCH(E$3,'fonctions Av'!$A$10:$U$10,0))</f>
        <v>2</v>
      </c>
      <c r="F108" s="21">
        <v>22460</v>
      </c>
      <c r="G108" s="1" t="s">
        <v>33</v>
      </c>
      <c r="H108" s="1" t="s">
        <v>28</v>
      </c>
      <c r="I108" s="21">
        <v>36983</v>
      </c>
    </row>
    <row r="109" spans="1:9" x14ac:dyDescent="0.2">
      <c r="A109" s="54">
        <v>206</v>
      </c>
      <c r="B109" s="53" t="s">
        <v>360</v>
      </c>
      <c r="C109" s="53" t="s">
        <v>162</v>
      </c>
      <c r="D109" s="65" t="str">
        <f>INDEX('fonctions Av'!$A$10:$U$294,MATCH($A109,'fonctions Av'!$I$10:$I$294,0),MATCH(D$3,'fonctions Av'!$A$10:$U$10,0))</f>
        <v>femme</v>
      </c>
      <c r="E109" s="65">
        <f>INDEX('fonctions Av'!$A$10:$U$294,MATCH($A109,'fonctions Av'!$I$10:$I$294,0),MATCH(E$3,'fonctions Av'!$A$10:$U$10,0))</f>
        <v>2</v>
      </c>
      <c r="F109" s="21">
        <v>23937</v>
      </c>
      <c r="G109" s="1" t="s">
        <v>73</v>
      </c>
      <c r="H109" s="1" t="s">
        <v>137</v>
      </c>
      <c r="I109" s="21">
        <v>35423</v>
      </c>
    </row>
    <row r="110" spans="1:9" x14ac:dyDescent="0.2">
      <c r="A110" s="54">
        <v>207</v>
      </c>
      <c r="B110" s="53" t="s">
        <v>361</v>
      </c>
      <c r="C110" s="53" t="s">
        <v>163</v>
      </c>
      <c r="D110" s="65" t="str">
        <f>INDEX('fonctions Av'!$A$10:$U$294,MATCH($A110,'fonctions Av'!$I$10:$I$294,0),MATCH(D$3,'fonctions Av'!$A$10:$U$10,0))</f>
        <v>femme</v>
      </c>
      <c r="E110" s="65">
        <f>INDEX('fonctions Av'!$A$10:$U$294,MATCH($A110,'fonctions Av'!$I$10:$I$294,0),MATCH(E$3,'fonctions Av'!$A$10:$U$10,0))</f>
        <v>0</v>
      </c>
      <c r="F110" s="21">
        <v>23091</v>
      </c>
      <c r="G110" s="1" t="s">
        <v>73</v>
      </c>
      <c r="H110" s="1" t="s">
        <v>137</v>
      </c>
      <c r="I110" s="21">
        <v>34589</v>
      </c>
    </row>
    <row r="111" spans="1:9" x14ac:dyDescent="0.2">
      <c r="A111" s="54">
        <v>210</v>
      </c>
      <c r="B111" s="53" t="s">
        <v>362</v>
      </c>
      <c r="C111" s="53" t="s">
        <v>186</v>
      </c>
      <c r="D111" s="65" t="str">
        <f>INDEX('fonctions Av'!$A$10:$U$294,MATCH($A111,'fonctions Av'!$I$10:$I$294,0),MATCH(D$3,'fonctions Av'!$A$10:$U$10,0))</f>
        <v>homme</v>
      </c>
      <c r="E111" s="65">
        <f>INDEX('fonctions Av'!$A$10:$U$294,MATCH($A111,'fonctions Av'!$I$10:$I$294,0),MATCH(E$3,'fonctions Av'!$A$10:$U$10,0))</f>
        <v>2</v>
      </c>
      <c r="F111" s="21">
        <v>27090</v>
      </c>
      <c r="G111" s="1" t="s">
        <v>149</v>
      </c>
      <c r="H111" s="1" t="s">
        <v>137</v>
      </c>
      <c r="I111" s="21">
        <v>36466</v>
      </c>
    </row>
    <row r="112" spans="1:9" x14ac:dyDescent="0.2">
      <c r="A112" s="54">
        <v>212</v>
      </c>
      <c r="B112" s="53" t="s">
        <v>363</v>
      </c>
      <c r="C112" s="53" t="s">
        <v>122</v>
      </c>
      <c r="D112" s="65" t="str">
        <f>INDEX('fonctions Av'!$A$10:$U$294,MATCH($A112,'fonctions Av'!$I$10:$I$294,0),MATCH(D$3,'fonctions Av'!$A$10:$U$10,0))</f>
        <v>homme</v>
      </c>
      <c r="E112" s="65">
        <f>INDEX('fonctions Av'!$A$10:$U$294,MATCH($A112,'fonctions Av'!$I$10:$I$294,0),MATCH(E$3,'fonctions Av'!$A$10:$U$10,0))</f>
        <v>2</v>
      </c>
      <c r="F112" s="21">
        <v>23272</v>
      </c>
      <c r="G112" s="1" t="s">
        <v>27</v>
      </c>
      <c r="H112" s="1" t="s">
        <v>28</v>
      </c>
      <c r="I112" s="21">
        <v>30146</v>
      </c>
    </row>
    <row r="113" spans="1:9" x14ac:dyDescent="0.2">
      <c r="A113" s="54">
        <v>214</v>
      </c>
      <c r="B113" s="53" t="s">
        <v>364</v>
      </c>
      <c r="C113" s="53" t="s">
        <v>174</v>
      </c>
      <c r="D113" s="65" t="str">
        <f>INDEX('fonctions Av'!$A$10:$U$294,MATCH($A113,'fonctions Av'!$I$10:$I$294,0),MATCH(D$3,'fonctions Av'!$A$10:$U$10,0))</f>
        <v>homme</v>
      </c>
      <c r="E113" s="65">
        <f>INDEX('fonctions Av'!$A$10:$U$294,MATCH($A113,'fonctions Av'!$I$10:$I$294,0),MATCH(E$3,'fonctions Av'!$A$10:$U$10,0))</f>
        <v>4</v>
      </c>
      <c r="F113" s="21">
        <v>22762</v>
      </c>
      <c r="G113" s="1" t="s">
        <v>20</v>
      </c>
      <c r="H113" s="1" t="s">
        <v>137</v>
      </c>
      <c r="I113" s="21">
        <v>30748</v>
      </c>
    </row>
    <row r="114" spans="1:9" x14ac:dyDescent="0.2">
      <c r="A114" s="54">
        <v>216</v>
      </c>
      <c r="B114" s="53" t="s">
        <v>365</v>
      </c>
      <c r="C114" s="53" t="s">
        <v>125</v>
      </c>
      <c r="D114" s="65" t="str">
        <f>INDEX('fonctions Av'!$A$10:$U$294,MATCH($A114,'fonctions Av'!$I$10:$I$294,0),MATCH(D$3,'fonctions Av'!$A$10:$U$10,0))</f>
        <v>homme</v>
      </c>
      <c r="E114" s="65">
        <f>INDEX('fonctions Av'!$A$10:$U$294,MATCH($A114,'fonctions Av'!$I$10:$I$294,0),MATCH(E$3,'fonctions Av'!$A$10:$U$10,0))</f>
        <v>5</v>
      </c>
      <c r="F114" s="21">
        <v>18430</v>
      </c>
      <c r="G114" s="1" t="s">
        <v>27</v>
      </c>
      <c r="H114" s="1" t="s">
        <v>28</v>
      </c>
      <c r="I114" s="21">
        <v>34423</v>
      </c>
    </row>
    <row r="115" spans="1:9" x14ac:dyDescent="0.2">
      <c r="A115" s="54">
        <v>220</v>
      </c>
      <c r="B115" s="53" t="s">
        <v>366</v>
      </c>
      <c r="C115" s="53" t="s">
        <v>176</v>
      </c>
      <c r="D115" s="65" t="str">
        <f>INDEX('fonctions Av'!$A$10:$U$294,MATCH($A115,'fonctions Av'!$I$10:$I$294,0),MATCH(D$3,'fonctions Av'!$A$10:$U$10,0))</f>
        <v>homme</v>
      </c>
      <c r="E115" s="65">
        <f>INDEX('fonctions Av'!$A$10:$U$294,MATCH($A115,'fonctions Av'!$I$10:$I$294,0),MATCH(E$3,'fonctions Av'!$A$10:$U$10,0))</f>
        <v>6</v>
      </c>
      <c r="F115" s="21">
        <v>24907</v>
      </c>
      <c r="G115" s="1" t="s">
        <v>30</v>
      </c>
      <c r="H115" s="1" t="s">
        <v>137</v>
      </c>
      <c r="I115" s="21">
        <v>32369</v>
      </c>
    </row>
    <row r="116" spans="1:9" x14ac:dyDescent="0.2">
      <c r="A116" s="54">
        <v>221</v>
      </c>
      <c r="B116" s="53" t="s">
        <v>367</v>
      </c>
      <c r="C116" s="53" t="s">
        <v>85</v>
      </c>
      <c r="D116" s="65" t="str">
        <f>INDEX('fonctions Av'!$A$10:$U$294,MATCH($A116,'fonctions Av'!$I$10:$I$294,0),MATCH(D$3,'fonctions Av'!$A$10:$U$10,0))</f>
        <v>femme</v>
      </c>
      <c r="E116" s="65">
        <f>INDEX('fonctions Av'!$A$10:$U$294,MATCH($A116,'fonctions Av'!$I$10:$I$294,0),MATCH(E$3,'fonctions Av'!$A$10:$U$10,0))</f>
        <v>5</v>
      </c>
      <c r="F116" s="21">
        <v>21070</v>
      </c>
      <c r="G116" s="1" t="s">
        <v>27</v>
      </c>
      <c r="H116" s="1" t="s">
        <v>28</v>
      </c>
      <c r="I116" s="21">
        <v>35093</v>
      </c>
    </row>
    <row r="117" spans="1:9" x14ac:dyDescent="0.2">
      <c r="A117" s="54">
        <v>224</v>
      </c>
      <c r="B117" s="53" t="s">
        <v>368</v>
      </c>
      <c r="C117" s="53" t="s">
        <v>143</v>
      </c>
      <c r="D117" s="65" t="str">
        <f>INDEX('fonctions Av'!$A$10:$U$294,MATCH($A117,'fonctions Av'!$I$10:$I$294,0),MATCH(D$3,'fonctions Av'!$A$10:$U$10,0))</f>
        <v>femme</v>
      </c>
      <c r="E117" s="65">
        <f>INDEX('fonctions Av'!$A$10:$U$294,MATCH($A117,'fonctions Av'!$I$10:$I$294,0),MATCH(E$3,'fonctions Av'!$A$10:$U$10,0))</f>
        <v>3</v>
      </c>
      <c r="F117" s="21">
        <v>29093</v>
      </c>
      <c r="G117" s="1" t="s">
        <v>30</v>
      </c>
      <c r="H117" s="1" t="s">
        <v>137</v>
      </c>
      <c r="I117" s="21">
        <v>37531</v>
      </c>
    </row>
    <row r="118" spans="1:9" x14ac:dyDescent="0.2">
      <c r="A118" s="54">
        <v>225</v>
      </c>
      <c r="B118" s="53" t="s">
        <v>369</v>
      </c>
      <c r="C118" s="53" t="s">
        <v>164</v>
      </c>
      <c r="D118" s="65" t="str">
        <f>INDEX('fonctions Av'!$A$10:$U$294,MATCH($A118,'fonctions Av'!$I$10:$I$294,0),MATCH(D$3,'fonctions Av'!$A$10:$U$10,0))</f>
        <v>femme</v>
      </c>
      <c r="E118" s="65">
        <f>INDEX('fonctions Av'!$A$10:$U$294,MATCH($A118,'fonctions Av'!$I$10:$I$294,0),MATCH(E$3,'fonctions Av'!$A$10:$U$10,0))</f>
        <v>4</v>
      </c>
      <c r="F118" s="21">
        <v>22294</v>
      </c>
      <c r="G118" s="1" t="s">
        <v>145</v>
      </c>
      <c r="H118" s="1" t="s">
        <v>137</v>
      </c>
      <c r="I118" s="21">
        <v>31025</v>
      </c>
    </row>
    <row r="119" spans="1:9" x14ac:dyDescent="0.2">
      <c r="A119" s="54">
        <v>229</v>
      </c>
      <c r="B119" s="53" t="s">
        <v>370</v>
      </c>
      <c r="C119" s="53" t="s">
        <v>133</v>
      </c>
      <c r="D119" s="65" t="str">
        <f>INDEX('fonctions Av'!$A$10:$U$294,MATCH($A119,'fonctions Av'!$I$10:$I$294,0),MATCH(D$3,'fonctions Av'!$A$10:$U$10,0))</f>
        <v>homme</v>
      </c>
      <c r="E119" s="65">
        <f>INDEX('fonctions Av'!$A$10:$U$294,MATCH($A119,'fonctions Av'!$I$10:$I$294,0),MATCH(E$3,'fonctions Av'!$A$10:$U$10,0))</f>
        <v>0</v>
      </c>
      <c r="F119" s="21">
        <v>22218</v>
      </c>
      <c r="G119" s="1" t="s">
        <v>38</v>
      </c>
      <c r="H119" s="1" t="s">
        <v>28</v>
      </c>
      <c r="I119" s="21">
        <v>35340</v>
      </c>
    </row>
    <row r="120" spans="1:9" x14ac:dyDescent="0.2">
      <c r="A120" s="54">
        <v>230</v>
      </c>
      <c r="B120" s="53" t="s">
        <v>371</v>
      </c>
      <c r="C120" s="53" t="s">
        <v>165</v>
      </c>
      <c r="D120" s="65" t="str">
        <f>INDEX('fonctions Av'!$A$10:$U$294,MATCH($A120,'fonctions Av'!$I$10:$I$294,0),MATCH(D$3,'fonctions Av'!$A$10:$U$10,0))</f>
        <v>femme</v>
      </c>
      <c r="E120" s="65">
        <f>INDEX('fonctions Av'!$A$10:$U$294,MATCH($A120,'fonctions Av'!$I$10:$I$294,0),MATCH(E$3,'fonctions Av'!$A$10:$U$10,0))</f>
        <v>1</v>
      </c>
      <c r="F120" s="21">
        <v>22545</v>
      </c>
      <c r="G120" s="1" t="s">
        <v>145</v>
      </c>
      <c r="H120" s="1" t="s">
        <v>137</v>
      </c>
      <c r="I120" s="21">
        <v>33372</v>
      </c>
    </row>
    <row r="121" spans="1:9" x14ac:dyDescent="0.2">
      <c r="A121" s="54">
        <v>234</v>
      </c>
      <c r="B121" s="53" t="s">
        <v>372</v>
      </c>
      <c r="C121" s="53" t="s">
        <v>166</v>
      </c>
      <c r="D121" s="65" t="str">
        <f>INDEX('fonctions Av'!$A$10:$U$294,MATCH($A121,'fonctions Av'!$I$10:$I$294,0),MATCH(D$3,'fonctions Av'!$A$10:$U$10,0))</f>
        <v>femme</v>
      </c>
      <c r="E121" s="65">
        <f>INDEX('fonctions Av'!$A$10:$U$294,MATCH($A121,'fonctions Av'!$I$10:$I$294,0),MATCH(E$3,'fonctions Av'!$A$10:$U$10,0))</f>
        <v>5</v>
      </c>
      <c r="F121" s="21">
        <v>20475</v>
      </c>
      <c r="G121" s="1" t="s">
        <v>30</v>
      </c>
      <c r="H121" s="1" t="s">
        <v>137</v>
      </c>
      <c r="I121" s="21">
        <v>31506</v>
      </c>
    </row>
    <row r="122" spans="1:9" x14ac:dyDescent="0.2">
      <c r="A122" s="54">
        <v>237</v>
      </c>
      <c r="B122" s="53" t="s">
        <v>373</v>
      </c>
      <c r="C122" s="53" t="s">
        <v>88</v>
      </c>
      <c r="D122" s="65" t="str">
        <f>INDEX('fonctions Av'!$A$10:$U$294,MATCH($A122,'fonctions Av'!$I$10:$I$294,0),MATCH(D$3,'fonctions Av'!$A$10:$U$10,0))</f>
        <v>femme</v>
      </c>
      <c r="E122" s="65">
        <f>INDEX('fonctions Av'!$A$10:$U$294,MATCH($A122,'fonctions Av'!$I$10:$I$294,0),MATCH(E$3,'fonctions Av'!$A$10:$U$10,0))</f>
        <v>3</v>
      </c>
      <c r="F122" s="21">
        <v>30044</v>
      </c>
      <c r="G122" s="1" t="s">
        <v>30</v>
      </c>
      <c r="H122" s="1" t="s">
        <v>28</v>
      </c>
      <c r="I122" s="21">
        <v>37982</v>
      </c>
    </row>
    <row r="123" spans="1:9" x14ac:dyDescent="0.2">
      <c r="A123" s="54">
        <v>238</v>
      </c>
      <c r="B123" s="53" t="s">
        <v>374</v>
      </c>
      <c r="C123" s="53" t="s">
        <v>187</v>
      </c>
      <c r="D123" s="65" t="str">
        <f>INDEX('fonctions Av'!$A$10:$U$294,MATCH($A123,'fonctions Av'!$I$10:$I$294,0),MATCH(D$3,'fonctions Av'!$A$10:$U$10,0))</f>
        <v>homme</v>
      </c>
      <c r="E123" s="65">
        <f>INDEX('fonctions Av'!$A$10:$U$294,MATCH($A123,'fonctions Av'!$I$10:$I$294,0),MATCH(E$3,'fonctions Av'!$A$10:$U$10,0))</f>
        <v>5</v>
      </c>
      <c r="F123" s="21">
        <v>21624</v>
      </c>
      <c r="G123" s="1" t="s">
        <v>73</v>
      </c>
      <c r="H123" s="1" t="s">
        <v>137</v>
      </c>
      <c r="I123" s="21">
        <v>33132</v>
      </c>
    </row>
    <row r="124" spans="1:9" x14ac:dyDescent="0.2">
      <c r="A124" s="54">
        <v>243</v>
      </c>
      <c r="B124" s="53" t="s">
        <v>375</v>
      </c>
      <c r="C124" s="53" t="s">
        <v>186</v>
      </c>
      <c r="D124" s="65" t="str">
        <f>INDEX('fonctions Av'!$A$10:$U$294,MATCH($A124,'fonctions Av'!$I$10:$I$294,0),MATCH(D$3,'fonctions Av'!$A$10:$U$10,0))</f>
        <v>homme</v>
      </c>
      <c r="E124" s="65">
        <f>INDEX('fonctions Av'!$A$10:$U$294,MATCH($A124,'fonctions Av'!$I$10:$I$294,0),MATCH(E$3,'fonctions Av'!$A$10:$U$10,0))</f>
        <v>2</v>
      </c>
      <c r="F124" s="21">
        <v>25052</v>
      </c>
      <c r="G124" s="1" t="s">
        <v>149</v>
      </c>
      <c r="H124" s="1" t="s">
        <v>137</v>
      </c>
      <c r="I124" s="21">
        <v>33727</v>
      </c>
    </row>
    <row r="125" spans="1:9" x14ac:dyDescent="0.2">
      <c r="A125" s="54">
        <v>245</v>
      </c>
      <c r="B125" s="53" t="s">
        <v>376</v>
      </c>
      <c r="C125" s="53" t="s">
        <v>79</v>
      </c>
      <c r="D125" s="65" t="str">
        <f>INDEX('fonctions Av'!$A$10:$U$294,MATCH($A125,'fonctions Av'!$I$10:$I$294,0),MATCH(D$3,'fonctions Av'!$A$10:$U$10,0))</f>
        <v>femme</v>
      </c>
      <c r="E125" s="65">
        <f>INDEX('fonctions Av'!$A$10:$U$294,MATCH($A125,'fonctions Av'!$I$10:$I$294,0),MATCH(E$3,'fonctions Av'!$A$10:$U$10,0))</f>
        <v>3</v>
      </c>
      <c r="F125" s="21">
        <v>29311</v>
      </c>
      <c r="G125" s="1" t="s">
        <v>35</v>
      </c>
      <c r="H125" s="1" t="s">
        <v>28</v>
      </c>
      <c r="I125" s="21">
        <v>37505</v>
      </c>
    </row>
    <row r="126" spans="1:9" x14ac:dyDescent="0.2">
      <c r="A126" s="54">
        <v>247</v>
      </c>
      <c r="B126" s="53" t="s">
        <v>377</v>
      </c>
      <c r="C126" s="53" t="s">
        <v>147</v>
      </c>
      <c r="D126" s="65" t="str">
        <f>INDEX('fonctions Av'!$A$10:$U$294,MATCH($A126,'fonctions Av'!$I$10:$I$294,0),MATCH(D$3,'fonctions Av'!$A$10:$U$10,0))</f>
        <v>femme</v>
      </c>
      <c r="E126" s="65">
        <f>INDEX('fonctions Av'!$A$10:$U$294,MATCH($A126,'fonctions Av'!$I$10:$I$294,0),MATCH(E$3,'fonctions Av'!$A$10:$U$10,0))</f>
        <v>5</v>
      </c>
      <c r="F126" s="21">
        <v>19418</v>
      </c>
      <c r="G126" s="1" t="s">
        <v>145</v>
      </c>
      <c r="H126" s="1" t="s">
        <v>137</v>
      </c>
      <c r="I126" s="21">
        <v>35419</v>
      </c>
    </row>
    <row r="127" spans="1:9" x14ac:dyDescent="0.2">
      <c r="A127" s="54">
        <v>250</v>
      </c>
      <c r="B127" s="53" t="s">
        <v>378</v>
      </c>
      <c r="C127" s="53" t="s">
        <v>174</v>
      </c>
      <c r="D127" s="65" t="str">
        <f>INDEX('fonctions Av'!$A$10:$U$294,MATCH($A127,'fonctions Av'!$I$10:$I$294,0),MATCH(D$3,'fonctions Av'!$A$10:$U$10,0))</f>
        <v>homme</v>
      </c>
      <c r="E127" s="65">
        <f>INDEX('fonctions Av'!$A$10:$U$294,MATCH($A127,'fonctions Av'!$I$10:$I$294,0),MATCH(E$3,'fonctions Av'!$A$10:$U$10,0))</f>
        <v>0</v>
      </c>
      <c r="F127" s="21">
        <v>19277</v>
      </c>
      <c r="G127" s="1" t="s">
        <v>73</v>
      </c>
      <c r="H127" s="1" t="s">
        <v>137</v>
      </c>
      <c r="I127" s="21">
        <v>28990</v>
      </c>
    </row>
    <row r="128" spans="1:9" x14ac:dyDescent="0.2">
      <c r="A128" s="54">
        <v>252</v>
      </c>
      <c r="B128" s="53" t="s">
        <v>379</v>
      </c>
      <c r="C128" s="53" t="s">
        <v>42</v>
      </c>
      <c r="D128" s="65" t="str">
        <f>INDEX('fonctions Av'!$A$10:$U$294,MATCH($A128,'fonctions Av'!$I$10:$I$294,0),MATCH(D$3,'fonctions Av'!$A$10:$U$10,0))</f>
        <v>femme</v>
      </c>
      <c r="E128" s="65">
        <f>INDEX('fonctions Av'!$A$10:$U$294,MATCH($A128,'fonctions Av'!$I$10:$I$294,0),MATCH(E$3,'fonctions Av'!$A$10:$U$10,0))</f>
        <v>5</v>
      </c>
      <c r="F128" s="21">
        <v>21254</v>
      </c>
      <c r="G128" s="1" t="s">
        <v>35</v>
      </c>
      <c r="H128" s="1" t="s">
        <v>28</v>
      </c>
      <c r="I128" s="21">
        <v>35199</v>
      </c>
    </row>
    <row r="129" spans="1:9" x14ac:dyDescent="0.2">
      <c r="A129" s="54">
        <v>255</v>
      </c>
      <c r="B129" s="53" t="s">
        <v>380</v>
      </c>
      <c r="C129" s="53" t="s">
        <v>168</v>
      </c>
      <c r="D129" s="65" t="str">
        <f>INDEX('fonctions Av'!$A$10:$U$294,MATCH($A129,'fonctions Av'!$I$10:$I$294,0),MATCH(D$3,'fonctions Av'!$A$10:$U$10,0))</f>
        <v>femme</v>
      </c>
      <c r="E129" s="65">
        <f>INDEX('fonctions Av'!$A$10:$U$294,MATCH($A129,'fonctions Av'!$I$10:$I$294,0),MATCH(E$3,'fonctions Av'!$A$10:$U$10,0))</f>
        <v>6</v>
      </c>
      <c r="F129" s="21">
        <v>24263</v>
      </c>
      <c r="G129" s="1" t="s">
        <v>30</v>
      </c>
      <c r="H129" s="1" t="s">
        <v>137</v>
      </c>
      <c r="I129" s="21">
        <v>31991</v>
      </c>
    </row>
    <row r="130" spans="1:9" x14ac:dyDescent="0.2">
      <c r="A130" s="54">
        <v>257</v>
      </c>
      <c r="B130" s="53" t="s">
        <v>381</v>
      </c>
      <c r="C130" s="53" t="s">
        <v>61</v>
      </c>
      <c r="D130" s="65" t="str">
        <f>INDEX('fonctions Av'!$A$10:$U$294,MATCH($A130,'fonctions Av'!$I$10:$I$294,0),MATCH(D$3,'fonctions Av'!$A$10:$U$10,0))</f>
        <v>femme</v>
      </c>
      <c r="E130" s="65">
        <f>INDEX('fonctions Av'!$A$10:$U$294,MATCH($A130,'fonctions Av'!$I$10:$I$294,0),MATCH(E$3,'fonctions Av'!$A$10:$U$10,0))</f>
        <v>0</v>
      </c>
      <c r="F130" s="21">
        <v>22328</v>
      </c>
      <c r="G130" s="1" t="s">
        <v>38</v>
      </c>
      <c r="H130" s="1" t="s">
        <v>28</v>
      </c>
      <c r="I130" s="21">
        <v>32212</v>
      </c>
    </row>
    <row r="131" spans="1:9" x14ac:dyDescent="0.2">
      <c r="A131" s="54">
        <v>259</v>
      </c>
      <c r="B131" s="53" t="s">
        <v>382</v>
      </c>
      <c r="C131" s="53" t="s">
        <v>19</v>
      </c>
      <c r="D131" s="65" t="str">
        <f>INDEX('fonctions Av'!$A$10:$U$294,MATCH($A131,'fonctions Av'!$I$10:$I$294,0),MATCH(D$3,'fonctions Av'!$A$10:$U$10,0))</f>
        <v>femme</v>
      </c>
      <c r="E131" s="65">
        <f>INDEX('fonctions Av'!$A$10:$U$294,MATCH($A131,'fonctions Av'!$I$10:$I$294,0),MATCH(E$3,'fonctions Av'!$A$10:$U$10,0))</f>
        <v>6</v>
      </c>
      <c r="F131" s="21">
        <v>23799</v>
      </c>
      <c r="G131" s="1" t="s">
        <v>20</v>
      </c>
      <c r="H131" s="1" t="s">
        <v>21</v>
      </c>
      <c r="I131" s="21">
        <v>32163</v>
      </c>
    </row>
    <row r="132" spans="1:9" x14ac:dyDescent="0.2">
      <c r="A132" s="54">
        <v>260</v>
      </c>
      <c r="B132" s="53" t="s">
        <v>383</v>
      </c>
      <c r="C132" s="53" t="s">
        <v>25</v>
      </c>
      <c r="D132" s="65" t="str">
        <f>INDEX('fonctions Av'!$A$10:$U$294,MATCH($A132,'fonctions Av'!$I$10:$I$294,0),MATCH(D$3,'fonctions Av'!$A$10:$U$10,0))</f>
        <v>homme</v>
      </c>
      <c r="E132" s="65">
        <f>INDEX('fonctions Av'!$A$10:$U$294,MATCH($A132,'fonctions Av'!$I$10:$I$294,0),MATCH(E$3,'fonctions Av'!$A$10:$U$10,0))</f>
        <v>0</v>
      </c>
      <c r="F132" s="21">
        <v>23378</v>
      </c>
      <c r="G132" s="1" t="s">
        <v>20</v>
      </c>
      <c r="H132" s="1" t="s">
        <v>21</v>
      </c>
      <c r="I132" s="21">
        <v>31234</v>
      </c>
    </row>
    <row r="133" spans="1:9" x14ac:dyDescent="0.2">
      <c r="A133" s="54">
        <v>261</v>
      </c>
      <c r="B133" s="53" t="s">
        <v>384</v>
      </c>
      <c r="C133" s="53" t="s">
        <v>199</v>
      </c>
      <c r="D133" s="65" t="str">
        <f>INDEX('fonctions Av'!$A$10:$U$294,MATCH($A133,'fonctions Av'!$I$10:$I$294,0),MATCH(D$3,'fonctions Av'!$A$10:$U$10,0))</f>
        <v>homme</v>
      </c>
      <c r="E133" s="65">
        <f>INDEX('fonctions Av'!$A$10:$U$294,MATCH($A133,'fonctions Av'!$I$10:$I$294,0),MATCH(E$3,'fonctions Av'!$A$10:$U$10,0))</f>
        <v>4</v>
      </c>
      <c r="F133" s="21">
        <v>28083</v>
      </c>
      <c r="G133" s="1" t="s">
        <v>190</v>
      </c>
      <c r="H133" s="1" t="s">
        <v>191</v>
      </c>
      <c r="I133" s="21">
        <v>36677</v>
      </c>
    </row>
    <row r="134" spans="1:9" x14ac:dyDescent="0.2">
      <c r="A134" s="54">
        <v>264</v>
      </c>
      <c r="B134" s="53" t="s">
        <v>385</v>
      </c>
      <c r="C134" s="53" t="s">
        <v>94</v>
      </c>
      <c r="D134" s="65" t="str">
        <f>INDEX('fonctions Av'!$A$10:$U$294,MATCH($A134,'fonctions Av'!$I$10:$I$294,0),MATCH(D$3,'fonctions Av'!$A$10:$U$10,0))</f>
        <v>femme</v>
      </c>
      <c r="E134" s="65">
        <f>INDEX('fonctions Av'!$A$10:$U$294,MATCH($A134,'fonctions Av'!$I$10:$I$294,0),MATCH(E$3,'fonctions Av'!$A$10:$U$10,0))</f>
        <v>3</v>
      </c>
      <c r="F134" s="21">
        <v>29162</v>
      </c>
      <c r="G134" s="1" t="s">
        <v>35</v>
      </c>
      <c r="H134" s="1" t="s">
        <v>28</v>
      </c>
      <c r="I134" s="21">
        <v>37155</v>
      </c>
    </row>
    <row r="135" spans="1:9" x14ac:dyDescent="0.2">
      <c r="A135" s="54">
        <v>265</v>
      </c>
      <c r="B135" s="53" t="s">
        <v>386</v>
      </c>
      <c r="C135" s="53" t="s">
        <v>95</v>
      </c>
      <c r="D135" s="65" t="str">
        <f>INDEX('fonctions Av'!$A$10:$U$294,MATCH($A135,'fonctions Av'!$I$10:$I$294,0),MATCH(D$3,'fonctions Av'!$A$10:$U$10,0))</f>
        <v>femme</v>
      </c>
      <c r="E135" s="65">
        <f>INDEX('fonctions Av'!$A$10:$U$294,MATCH($A135,'fonctions Av'!$I$10:$I$294,0),MATCH(E$3,'fonctions Av'!$A$10:$U$10,0))</f>
        <v>2</v>
      </c>
      <c r="F135" s="21">
        <v>31573</v>
      </c>
      <c r="G135" s="1" t="s">
        <v>35</v>
      </c>
      <c r="H135" s="1" t="s">
        <v>28</v>
      </c>
      <c r="I135" s="21">
        <v>38147</v>
      </c>
    </row>
    <row r="136" spans="1:9" x14ac:dyDescent="0.2">
      <c r="A136" s="54">
        <v>270</v>
      </c>
      <c r="B136" s="53" t="s">
        <v>387</v>
      </c>
      <c r="C136" s="53" t="s">
        <v>51</v>
      </c>
      <c r="D136" s="65" t="str">
        <f>INDEX('fonctions Av'!$A$10:$U$294,MATCH($A136,'fonctions Av'!$I$10:$I$294,0),MATCH(D$3,'fonctions Av'!$A$10:$U$10,0))</f>
        <v>femme</v>
      </c>
      <c r="E136" s="65">
        <f>INDEX('fonctions Av'!$A$10:$U$294,MATCH($A136,'fonctions Av'!$I$10:$I$294,0),MATCH(E$3,'fonctions Av'!$A$10:$U$10,0))</f>
        <v>5</v>
      </c>
      <c r="F136" s="21">
        <v>25089</v>
      </c>
      <c r="G136" s="1" t="s">
        <v>35</v>
      </c>
      <c r="H136" s="1" t="s">
        <v>28</v>
      </c>
      <c r="I136" s="21">
        <v>37003</v>
      </c>
    </row>
    <row r="137" spans="1:9" x14ac:dyDescent="0.2">
      <c r="A137" s="54">
        <v>271</v>
      </c>
      <c r="B137" s="53" t="s">
        <v>388</v>
      </c>
      <c r="C137" s="53" t="s">
        <v>96</v>
      </c>
      <c r="D137" s="65" t="str">
        <f>INDEX('fonctions Av'!$A$10:$U$294,MATCH($A137,'fonctions Av'!$I$10:$I$294,0),MATCH(D$3,'fonctions Av'!$A$10:$U$10,0))</f>
        <v>femme</v>
      </c>
      <c r="E137" s="65">
        <f>INDEX('fonctions Av'!$A$10:$U$294,MATCH($A137,'fonctions Av'!$I$10:$I$294,0),MATCH(E$3,'fonctions Av'!$A$10:$U$10,0))</f>
        <v>4</v>
      </c>
      <c r="F137" s="21">
        <v>21020</v>
      </c>
      <c r="G137" s="1" t="s">
        <v>27</v>
      </c>
      <c r="H137" s="1" t="s">
        <v>28</v>
      </c>
      <c r="I137" s="21">
        <v>33972</v>
      </c>
    </row>
    <row r="138" spans="1:9" x14ac:dyDescent="0.2">
      <c r="A138" s="54">
        <v>274</v>
      </c>
      <c r="B138" s="53" t="s">
        <v>389</v>
      </c>
      <c r="C138" s="53" t="s">
        <v>122</v>
      </c>
      <c r="D138" s="65" t="str">
        <f>INDEX('fonctions Av'!$A$10:$U$294,MATCH($A138,'fonctions Av'!$I$10:$I$294,0),MATCH(D$3,'fonctions Av'!$A$10:$U$10,0))</f>
        <v>homme</v>
      </c>
      <c r="E138" s="65">
        <f>INDEX('fonctions Av'!$A$10:$U$294,MATCH($A138,'fonctions Av'!$I$10:$I$294,0),MATCH(E$3,'fonctions Av'!$A$10:$U$10,0))</f>
        <v>6</v>
      </c>
      <c r="F138" s="21">
        <v>24280</v>
      </c>
      <c r="G138" s="1" t="s">
        <v>27</v>
      </c>
      <c r="H138" s="1" t="s">
        <v>28</v>
      </c>
      <c r="I138" s="21">
        <v>31060</v>
      </c>
    </row>
    <row r="139" spans="1:9" x14ac:dyDescent="0.2">
      <c r="A139" s="54">
        <v>276</v>
      </c>
      <c r="B139" s="53" t="s">
        <v>390</v>
      </c>
      <c r="C139" s="53" t="s">
        <v>98</v>
      </c>
      <c r="D139" s="65" t="str">
        <f>INDEX('fonctions Av'!$A$10:$U$294,MATCH($A139,'fonctions Av'!$I$10:$I$294,0),MATCH(D$3,'fonctions Av'!$A$10:$U$10,0))</f>
        <v>femme</v>
      </c>
      <c r="E139" s="65">
        <f>INDEX('fonctions Av'!$A$10:$U$294,MATCH($A139,'fonctions Av'!$I$10:$I$294,0),MATCH(E$3,'fonctions Av'!$A$10:$U$10,0))</f>
        <v>0</v>
      </c>
      <c r="F139" s="21">
        <v>31075</v>
      </c>
      <c r="G139" s="1" t="s">
        <v>35</v>
      </c>
      <c r="H139" s="1" t="s">
        <v>28</v>
      </c>
      <c r="I139" s="21">
        <v>38051</v>
      </c>
    </row>
    <row r="140" spans="1:9" x14ac:dyDescent="0.2">
      <c r="A140" s="54">
        <v>279</v>
      </c>
      <c r="B140" s="53" t="s">
        <v>391</v>
      </c>
      <c r="C140" s="53" t="s">
        <v>98</v>
      </c>
      <c r="D140" s="65" t="str">
        <f>INDEX('fonctions Av'!$A$10:$U$294,MATCH($A140,'fonctions Av'!$I$10:$I$294,0),MATCH(D$3,'fonctions Av'!$A$10:$U$10,0))</f>
        <v>femme</v>
      </c>
      <c r="E140" s="65">
        <f>INDEX('fonctions Av'!$A$10:$U$294,MATCH($A140,'fonctions Av'!$I$10:$I$294,0),MATCH(E$3,'fonctions Av'!$A$10:$U$10,0))</f>
        <v>0</v>
      </c>
      <c r="F140" s="21">
        <v>21018</v>
      </c>
      <c r="G140" s="1" t="s">
        <v>73</v>
      </c>
      <c r="H140" s="1" t="s">
        <v>137</v>
      </c>
      <c r="I140" s="21">
        <v>28553</v>
      </c>
    </row>
    <row r="141" spans="1:9" x14ac:dyDescent="0.2">
      <c r="A141" s="54">
        <v>280</v>
      </c>
      <c r="B141" s="53" t="s">
        <v>392</v>
      </c>
      <c r="C141" s="53" t="s">
        <v>100</v>
      </c>
      <c r="D141" s="65" t="str">
        <f>INDEX('fonctions Av'!$A$10:$U$294,MATCH($A141,'fonctions Av'!$I$10:$I$294,0),MATCH(D$3,'fonctions Av'!$A$10:$U$10,0))</f>
        <v>femme</v>
      </c>
      <c r="E141" s="65">
        <f>INDEX('fonctions Av'!$A$10:$U$294,MATCH($A141,'fonctions Av'!$I$10:$I$294,0),MATCH(E$3,'fonctions Av'!$A$10:$U$10,0))</f>
        <v>0</v>
      </c>
      <c r="F141" s="21">
        <v>19988</v>
      </c>
      <c r="G141" s="1" t="s">
        <v>35</v>
      </c>
      <c r="H141" s="1" t="s">
        <v>28</v>
      </c>
      <c r="I141" s="21">
        <v>33545</v>
      </c>
    </row>
    <row r="142" spans="1:9" x14ac:dyDescent="0.2">
      <c r="A142" s="54">
        <v>281</v>
      </c>
      <c r="B142" s="53" t="s">
        <v>393</v>
      </c>
      <c r="C142" s="53" t="s">
        <v>186</v>
      </c>
      <c r="D142" s="65" t="str">
        <f>INDEX('fonctions Av'!$A$10:$U$294,MATCH($A142,'fonctions Av'!$I$10:$I$294,0),MATCH(D$3,'fonctions Av'!$A$10:$U$10,0))</f>
        <v>homme</v>
      </c>
      <c r="E142" s="65">
        <f>INDEX('fonctions Av'!$A$10:$U$294,MATCH($A142,'fonctions Av'!$I$10:$I$294,0),MATCH(E$3,'fonctions Av'!$A$10:$U$10,0))</f>
        <v>4</v>
      </c>
      <c r="F142" s="21">
        <v>22044</v>
      </c>
      <c r="G142" s="1" t="s">
        <v>149</v>
      </c>
      <c r="H142" s="1" t="s">
        <v>137</v>
      </c>
      <c r="I142" s="21">
        <v>31923</v>
      </c>
    </row>
    <row r="143" spans="1:9" x14ac:dyDescent="0.2">
      <c r="A143" s="54">
        <v>284</v>
      </c>
      <c r="B143" s="53" t="s">
        <v>394</v>
      </c>
      <c r="C143" s="53" t="s">
        <v>135</v>
      </c>
      <c r="D143" s="65" t="str">
        <f>INDEX('fonctions Av'!$A$10:$U$294,MATCH($A143,'fonctions Av'!$I$10:$I$294,0),MATCH(D$3,'fonctions Av'!$A$10:$U$10,0))</f>
        <v>homme</v>
      </c>
      <c r="E143" s="65">
        <f>INDEX('fonctions Av'!$A$10:$U$294,MATCH($A143,'fonctions Av'!$I$10:$I$294,0),MATCH(E$3,'fonctions Av'!$A$10:$U$10,0))</f>
        <v>5</v>
      </c>
      <c r="F143" s="21">
        <v>22910</v>
      </c>
      <c r="G143" s="1" t="s">
        <v>27</v>
      </c>
      <c r="H143" s="1" t="s">
        <v>28</v>
      </c>
      <c r="I143" s="21">
        <v>36844</v>
      </c>
    </row>
  </sheetData>
  <mergeCells count="1">
    <mergeCell ref="A1:I1"/>
  </mergeCells>
  <phoneticPr fontId="11" type="noConversion"/>
  <conditionalFormatting sqref="D3">
    <cfRule type="cellIs" dxfId="1" priority="1" stopIfTrue="1" operator="equal">
      <formula>"femme"</formula>
    </cfRule>
  </conditionalFormatting>
  <conditionalFormatting sqref="E3:F3 I3">
    <cfRule type="cellIs" dxfId="0" priority="2" stopIfTrue="1" operator="between">
      <formula>18264</formula>
      <formula>16802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indexed="52"/>
  </sheetPr>
  <dimension ref="A1:B10"/>
  <sheetViews>
    <sheetView workbookViewId="0">
      <selection activeCell="B10" sqref="B10"/>
    </sheetView>
  </sheetViews>
  <sheetFormatPr baseColWidth="10" defaultRowHeight="12.75" x14ac:dyDescent="0.2"/>
  <cols>
    <col min="1" max="3" width="11.85546875" customWidth="1"/>
    <col min="4" max="4" width="15.42578125" customWidth="1"/>
    <col min="5" max="6" width="11.85546875" customWidth="1"/>
  </cols>
  <sheetData>
    <row r="1" spans="1:2" x14ac:dyDescent="0.2">
      <c r="A1" s="211" t="s">
        <v>208</v>
      </c>
      <c r="B1" s="212"/>
    </row>
    <row r="2" spans="1:2" x14ac:dyDescent="0.2">
      <c r="A2" s="4" t="s">
        <v>200</v>
      </c>
      <c r="B2" s="2">
        <v>10000</v>
      </c>
    </row>
    <row r="3" spans="1:2" x14ac:dyDescent="0.2">
      <c r="A3" s="4" t="s">
        <v>201</v>
      </c>
      <c r="B3" s="6">
        <v>0.01</v>
      </c>
    </row>
    <row r="4" spans="1:2" x14ac:dyDescent="0.2">
      <c r="A4" s="4" t="s">
        <v>202</v>
      </c>
      <c r="B4" s="2">
        <v>3</v>
      </c>
    </row>
    <row r="8" spans="1:2" x14ac:dyDescent="0.2">
      <c r="A8" s="211" t="s">
        <v>206</v>
      </c>
      <c r="B8" s="212"/>
    </row>
    <row r="9" spans="1:2" x14ac:dyDescent="0.2">
      <c r="B9" s="13" t="s">
        <v>207</v>
      </c>
    </row>
    <row r="10" spans="1:2" x14ac:dyDescent="0.2">
      <c r="B10" s="5"/>
    </row>
  </sheetData>
  <mergeCells count="2">
    <mergeCell ref="A8:B8"/>
    <mergeCell ref="A1:B1"/>
  </mergeCells>
  <phoneticPr fontId="1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indexed="22"/>
  </sheetPr>
  <dimension ref="A1:L32"/>
  <sheetViews>
    <sheetView workbookViewId="0">
      <pane xSplit="12" ySplit="34" topLeftCell="M35" activePane="bottomRight" state="frozen"/>
      <selection pane="topRight" activeCell="M1" sqref="M1"/>
      <selection pane="bottomLeft" activeCell="A35" sqref="A35"/>
      <selection pane="bottomRight" activeCell="L23" sqref="L23"/>
    </sheetView>
  </sheetViews>
  <sheetFormatPr baseColWidth="10" defaultRowHeight="12.75" x14ac:dyDescent="0.2"/>
  <cols>
    <col min="1" max="3" width="11.85546875" customWidth="1"/>
    <col min="4" max="4" width="15.42578125" customWidth="1"/>
    <col min="5" max="6" width="11.85546875" customWidth="1"/>
    <col min="11" max="11" width="19" bestFit="1" customWidth="1"/>
    <col min="12" max="12" width="15.85546875" customWidth="1"/>
  </cols>
  <sheetData>
    <row r="1" spans="1:10" x14ac:dyDescent="0.2">
      <c r="A1" s="211" t="s">
        <v>208</v>
      </c>
      <c r="B1" s="212"/>
    </row>
    <row r="2" spans="1:10" x14ac:dyDescent="0.2">
      <c r="A2" s="4" t="s">
        <v>200</v>
      </c>
      <c r="B2" s="2">
        <v>10000</v>
      </c>
    </row>
    <row r="3" spans="1:10" x14ac:dyDescent="0.2">
      <c r="A3" s="4" t="s">
        <v>201</v>
      </c>
      <c r="B3" s="6">
        <v>0.01</v>
      </c>
    </row>
    <row r="4" spans="1:10" x14ac:dyDescent="0.2">
      <c r="A4" s="4" t="s">
        <v>202</v>
      </c>
      <c r="B4" s="2">
        <v>3</v>
      </c>
    </row>
    <row r="6" spans="1:10" x14ac:dyDescent="0.2">
      <c r="A6" s="211" t="s">
        <v>203</v>
      </c>
      <c r="B6" s="212"/>
      <c r="D6" s="213" t="s">
        <v>205</v>
      </c>
      <c r="E6" s="214"/>
    </row>
    <row r="7" spans="1:10" x14ac:dyDescent="0.2">
      <c r="A7" s="12"/>
      <c r="B7" s="13" t="s">
        <v>204</v>
      </c>
      <c r="D7" s="13" t="s">
        <v>204</v>
      </c>
    </row>
    <row r="8" spans="1:10" x14ac:dyDescent="0.2">
      <c r="A8" s="7"/>
      <c r="B8" s="5"/>
      <c r="D8" s="5"/>
      <c r="E8" s="16">
        <v>1</v>
      </c>
      <c r="F8" s="16">
        <v>2</v>
      </c>
      <c r="G8" s="16">
        <v>3</v>
      </c>
      <c r="H8" s="16">
        <v>4</v>
      </c>
      <c r="I8" s="16">
        <v>5</v>
      </c>
      <c r="J8" s="17">
        <v>6</v>
      </c>
    </row>
    <row r="9" spans="1:10" x14ac:dyDescent="0.2">
      <c r="A9" s="14">
        <v>10000</v>
      </c>
      <c r="B9" s="9"/>
      <c r="D9" s="18">
        <v>10000</v>
      </c>
      <c r="E9" s="8"/>
      <c r="F9" s="8"/>
      <c r="G9" s="8"/>
      <c r="H9" s="8"/>
      <c r="I9" s="8"/>
      <c r="J9" s="9"/>
    </row>
    <row r="10" spans="1:10" x14ac:dyDescent="0.2">
      <c r="A10" s="14">
        <v>11000</v>
      </c>
      <c r="B10" s="9"/>
      <c r="D10" s="18">
        <v>11000</v>
      </c>
      <c r="E10" s="8"/>
      <c r="F10" s="8"/>
      <c r="G10" s="8"/>
      <c r="H10" s="8"/>
      <c r="I10" s="8"/>
      <c r="J10" s="9"/>
    </row>
    <row r="11" spans="1:10" x14ac:dyDescent="0.2">
      <c r="A11" s="14">
        <v>12000</v>
      </c>
      <c r="B11" s="9"/>
      <c r="D11" s="18">
        <v>12000</v>
      </c>
      <c r="E11" s="8"/>
      <c r="F11" s="8"/>
      <c r="G11" s="8"/>
      <c r="H11" s="8"/>
      <c r="I11" s="8"/>
      <c r="J11" s="9"/>
    </row>
    <row r="12" spans="1:10" x14ac:dyDescent="0.2">
      <c r="A12" s="14">
        <v>13000</v>
      </c>
      <c r="B12" s="9"/>
      <c r="D12" s="18">
        <v>13000</v>
      </c>
      <c r="E12" s="8"/>
      <c r="F12" s="8"/>
      <c r="G12" s="8"/>
      <c r="H12" s="8"/>
      <c r="I12" s="8"/>
      <c r="J12" s="9"/>
    </row>
    <row r="13" spans="1:10" x14ac:dyDescent="0.2">
      <c r="A13" s="14">
        <v>14000</v>
      </c>
      <c r="B13" s="9"/>
      <c r="D13" s="18">
        <v>14000</v>
      </c>
      <c r="E13" s="8"/>
      <c r="F13" s="8"/>
      <c r="G13" s="8"/>
      <c r="H13" s="8"/>
      <c r="I13" s="8"/>
      <c r="J13" s="9"/>
    </row>
    <row r="14" spans="1:10" x14ac:dyDescent="0.2">
      <c r="A14" s="14">
        <v>15000</v>
      </c>
      <c r="B14" s="9"/>
      <c r="D14" s="18">
        <v>15000</v>
      </c>
      <c r="E14" s="8"/>
      <c r="F14" s="8"/>
      <c r="G14" s="8"/>
      <c r="H14" s="8"/>
      <c r="I14" s="8"/>
      <c r="J14" s="9"/>
    </row>
    <row r="15" spans="1:10" x14ac:dyDescent="0.2">
      <c r="A15" s="14">
        <v>16000</v>
      </c>
      <c r="B15" s="9"/>
      <c r="D15" s="18">
        <v>16000</v>
      </c>
      <c r="E15" s="8"/>
      <c r="F15" s="8"/>
      <c r="G15" s="8"/>
      <c r="H15" s="8"/>
      <c r="I15" s="8"/>
      <c r="J15" s="9"/>
    </row>
    <row r="16" spans="1:10" x14ac:dyDescent="0.2">
      <c r="A16" s="14">
        <v>17000</v>
      </c>
      <c r="B16" s="9"/>
      <c r="D16" s="18">
        <v>17000</v>
      </c>
      <c r="E16" s="8"/>
      <c r="F16" s="8"/>
      <c r="G16" s="8"/>
      <c r="H16" s="8"/>
      <c r="I16" s="8"/>
      <c r="J16" s="9"/>
    </row>
    <row r="17" spans="1:12" x14ac:dyDescent="0.2">
      <c r="A17" s="14">
        <v>18000</v>
      </c>
      <c r="B17" s="9"/>
      <c r="D17" s="18">
        <v>18000</v>
      </c>
      <c r="E17" s="8"/>
      <c r="F17" s="8"/>
      <c r="G17" s="8"/>
      <c r="H17" s="8"/>
      <c r="I17" s="8"/>
      <c r="J17" s="9"/>
    </row>
    <row r="18" spans="1:12" x14ac:dyDescent="0.2">
      <c r="A18" s="14">
        <v>19000</v>
      </c>
      <c r="B18" s="9"/>
      <c r="D18" s="18">
        <v>19000</v>
      </c>
      <c r="E18" s="8"/>
      <c r="F18" s="8"/>
      <c r="G18" s="8"/>
      <c r="H18" s="8"/>
      <c r="I18" s="8"/>
      <c r="J18" s="9"/>
    </row>
    <row r="19" spans="1:12" x14ac:dyDescent="0.2">
      <c r="A19" s="15">
        <v>20000</v>
      </c>
      <c r="B19" s="11"/>
      <c r="D19" s="19">
        <v>20000</v>
      </c>
      <c r="E19" s="10"/>
      <c r="F19" s="10"/>
      <c r="G19" s="10"/>
      <c r="H19" s="10"/>
      <c r="I19" s="10"/>
      <c r="J19" s="11"/>
    </row>
    <row r="22" spans="1:12" x14ac:dyDescent="0.2">
      <c r="A22" s="211" t="s">
        <v>206</v>
      </c>
      <c r="B22" s="212"/>
      <c r="D22" s="213" t="s">
        <v>209</v>
      </c>
      <c r="E22" s="214"/>
      <c r="F22" s="214"/>
      <c r="G22" s="214"/>
    </row>
    <row r="23" spans="1:12" x14ac:dyDescent="0.2">
      <c r="B23" s="13" t="s">
        <v>207</v>
      </c>
      <c r="D23" s="13" t="s">
        <v>226</v>
      </c>
      <c r="E23" s="13" t="s">
        <v>227</v>
      </c>
      <c r="F23" s="217" t="s">
        <v>225</v>
      </c>
      <c r="G23" s="218"/>
      <c r="K23" t="s">
        <v>236</v>
      </c>
      <c r="L23">
        <v>2000</v>
      </c>
    </row>
    <row r="24" spans="1:12" x14ac:dyDescent="0.2">
      <c r="B24" s="5"/>
      <c r="D24" s="12" t="s">
        <v>216</v>
      </c>
      <c r="E24" s="20"/>
      <c r="F24" s="215" t="s">
        <v>219</v>
      </c>
      <c r="G24" s="216"/>
      <c r="K24" t="s">
        <v>237</v>
      </c>
      <c r="L24" s="52">
        <f>0.01*L23^2+76*L23+151500</f>
        <v>343500</v>
      </c>
    </row>
    <row r="25" spans="1:12" x14ac:dyDescent="0.2">
      <c r="D25" s="7" t="s">
        <v>215</v>
      </c>
      <c r="E25" s="20"/>
      <c r="F25" s="215" t="s">
        <v>220</v>
      </c>
      <c r="G25" s="216"/>
      <c r="K25" t="s">
        <v>238</v>
      </c>
      <c r="L25" s="52">
        <f>320*L23-0.04*L23^2</f>
        <v>480000</v>
      </c>
    </row>
    <row r="26" spans="1:12" x14ac:dyDescent="0.2">
      <c r="D26" s="7" t="s">
        <v>210</v>
      </c>
      <c r="E26" s="20"/>
      <c r="F26" s="215" t="s">
        <v>221</v>
      </c>
      <c r="G26" s="216"/>
      <c r="K26" t="s">
        <v>239</v>
      </c>
      <c r="L26" s="52">
        <f>L25-L24</f>
        <v>136500</v>
      </c>
    </row>
    <row r="27" spans="1:12" x14ac:dyDescent="0.2">
      <c r="D27" s="7" t="s">
        <v>211</v>
      </c>
      <c r="E27" s="20"/>
      <c r="F27" s="215" t="s">
        <v>222</v>
      </c>
      <c r="G27" s="216"/>
    </row>
    <row r="28" spans="1:12" x14ac:dyDescent="0.2">
      <c r="D28" s="7" t="s">
        <v>212</v>
      </c>
      <c r="E28" s="20"/>
      <c r="F28" s="215">
        <v>11</v>
      </c>
      <c r="G28" s="216"/>
    </row>
    <row r="29" spans="1:12" x14ac:dyDescent="0.2">
      <c r="D29" s="7" t="s">
        <v>213</v>
      </c>
      <c r="E29" s="20"/>
      <c r="F29" s="215" t="s">
        <v>223</v>
      </c>
      <c r="G29" s="216"/>
    </row>
    <row r="30" spans="1:12" x14ac:dyDescent="0.2">
      <c r="D30" s="7" t="s">
        <v>214</v>
      </c>
      <c r="E30" s="20"/>
      <c r="F30" s="215" t="s">
        <v>222</v>
      </c>
      <c r="G30" s="216"/>
    </row>
    <row r="31" spans="1:12" x14ac:dyDescent="0.2">
      <c r="D31" s="7" t="s">
        <v>217</v>
      </c>
      <c r="E31" s="20"/>
      <c r="F31" s="215" t="s">
        <v>224</v>
      </c>
      <c r="G31" s="216"/>
    </row>
    <row r="32" spans="1:12" x14ac:dyDescent="0.2">
      <c r="D32" s="13" t="s">
        <v>218</v>
      </c>
      <c r="E32" s="5" t="e">
        <f>AVERAGE(E24:E31)</f>
        <v>#DIV/0!</v>
      </c>
    </row>
  </sheetData>
  <mergeCells count="14">
    <mergeCell ref="A1:B1"/>
    <mergeCell ref="A6:B6"/>
    <mergeCell ref="D6:E6"/>
    <mergeCell ref="F31:G31"/>
    <mergeCell ref="F23:G23"/>
    <mergeCell ref="D22:G22"/>
    <mergeCell ref="F27:G27"/>
    <mergeCell ref="F28:G28"/>
    <mergeCell ref="F29:G29"/>
    <mergeCell ref="F30:G30"/>
    <mergeCell ref="F24:G24"/>
    <mergeCell ref="F25:G25"/>
    <mergeCell ref="F26:G26"/>
    <mergeCell ref="A22:B22"/>
  </mergeCells>
  <phoneticPr fontId="1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9">
    <tabColor indexed="41"/>
  </sheetPr>
  <dimension ref="A1:E1000"/>
  <sheetViews>
    <sheetView workbookViewId="0">
      <selection activeCell="A6" sqref="A6"/>
    </sheetView>
  </sheetViews>
  <sheetFormatPr baseColWidth="10" defaultRowHeight="12.75" x14ac:dyDescent="0.2"/>
  <cols>
    <col min="2" max="2" width="16" customWidth="1"/>
  </cols>
  <sheetData>
    <row r="1" spans="1:5" x14ac:dyDescent="0.2">
      <c r="A1" t="s">
        <v>230</v>
      </c>
      <c r="B1">
        <v>10000</v>
      </c>
    </row>
    <row r="2" spans="1:5" x14ac:dyDescent="0.2">
      <c r="A2" t="s">
        <v>201</v>
      </c>
      <c r="B2" s="49">
        <v>0.04</v>
      </c>
      <c r="C2" s="50">
        <f>B2/12</f>
        <v>3.3333333333333335E-3</v>
      </c>
    </row>
    <row r="3" spans="1:5" x14ac:dyDescent="0.2">
      <c r="A3" t="s">
        <v>202</v>
      </c>
      <c r="B3">
        <v>20</v>
      </c>
      <c r="C3">
        <f>B3*12</f>
        <v>240</v>
      </c>
    </row>
    <row r="5" spans="1:5" x14ac:dyDescent="0.2">
      <c r="A5" t="s">
        <v>231</v>
      </c>
      <c r="B5" t="s">
        <v>232</v>
      </c>
      <c r="C5" t="s">
        <v>233</v>
      </c>
      <c r="D5" t="s">
        <v>234</v>
      </c>
      <c r="E5" t="s">
        <v>235</v>
      </c>
    </row>
    <row r="6" spans="1:5" x14ac:dyDescent="0.2">
      <c r="A6">
        <v>1</v>
      </c>
      <c r="B6" s="51"/>
      <c r="C6" s="51"/>
      <c r="D6" s="51"/>
      <c r="E6" s="51"/>
    </row>
    <row r="7" spans="1:5" x14ac:dyDescent="0.2">
      <c r="B7" s="51"/>
      <c r="C7" s="51"/>
      <c r="D7" s="51"/>
      <c r="E7" s="51"/>
    </row>
    <row r="8" spans="1:5" x14ac:dyDescent="0.2">
      <c r="B8" s="51"/>
      <c r="C8" s="51"/>
      <c r="D8" s="51"/>
      <c r="E8" s="51"/>
    </row>
    <row r="9" spans="1:5" x14ac:dyDescent="0.2">
      <c r="B9" s="51"/>
      <c r="C9" s="51"/>
      <c r="D9" s="51"/>
      <c r="E9" s="51"/>
    </row>
    <row r="10" spans="1:5" x14ac:dyDescent="0.2">
      <c r="B10" s="51"/>
      <c r="C10" s="51"/>
      <c r="D10" s="51"/>
      <c r="E10" s="51"/>
    </row>
    <row r="11" spans="1:5" x14ac:dyDescent="0.2">
      <c r="B11" s="51"/>
      <c r="C11" s="51"/>
      <c r="D11" s="51"/>
      <c r="E11" s="51"/>
    </row>
    <row r="12" spans="1:5" x14ac:dyDescent="0.2">
      <c r="B12" s="51"/>
      <c r="C12" s="51"/>
      <c r="D12" s="51"/>
      <c r="E12" s="51"/>
    </row>
    <row r="13" spans="1:5" x14ac:dyDescent="0.2">
      <c r="B13" s="51"/>
      <c r="C13" s="51"/>
      <c r="D13" s="51"/>
      <c r="E13" s="51"/>
    </row>
    <row r="14" spans="1:5" x14ac:dyDescent="0.2">
      <c r="B14" s="51"/>
      <c r="C14" s="51"/>
      <c r="D14" s="51"/>
      <c r="E14" s="51"/>
    </row>
    <row r="15" spans="1:5" x14ac:dyDescent="0.2">
      <c r="B15" s="51"/>
      <c r="C15" s="51"/>
      <c r="D15" s="51"/>
      <c r="E15" s="51"/>
    </row>
    <row r="16" spans="1:5" x14ac:dyDescent="0.2">
      <c r="B16" s="51"/>
      <c r="C16" s="51"/>
      <c r="D16" s="51"/>
      <c r="E16" s="51"/>
    </row>
    <row r="17" spans="2:5" x14ac:dyDescent="0.2">
      <c r="B17" s="51"/>
      <c r="C17" s="51"/>
      <c r="D17" s="51"/>
      <c r="E17" s="51"/>
    </row>
    <row r="18" spans="2:5" x14ac:dyDescent="0.2">
      <c r="B18" s="51"/>
      <c r="C18" s="51"/>
      <c r="D18" s="51"/>
      <c r="E18" s="51"/>
    </row>
    <row r="19" spans="2:5" x14ac:dyDescent="0.2">
      <c r="B19" s="51"/>
      <c r="C19" s="51"/>
      <c r="D19" s="51"/>
      <c r="E19" s="51"/>
    </row>
    <row r="20" spans="2:5" x14ac:dyDescent="0.2">
      <c r="B20" s="51"/>
      <c r="C20" s="51"/>
      <c r="D20" s="51"/>
      <c r="E20" s="51"/>
    </row>
    <row r="21" spans="2:5" x14ac:dyDescent="0.2">
      <c r="B21" s="51"/>
      <c r="C21" s="51"/>
      <c r="D21" s="51"/>
      <c r="E21" s="51"/>
    </row>
    <row r="22" spans="2:5" x14ac:dyDescent="0.2">
      <c r="B22" s="51"/>
      <c r="C22" s="51"/>
      <c r="D22" s="51"/>
      <c r="E22" s="51"/>
    </row>
    <row r="23" spans="2:5" x14ac:dyDescent="0.2">
      <c r="B23" s="51"/>
      <c r="C23" s="51"/>
      <c r="D23" s="51"/>
      <c r="E23" s="51"/>
    </row>
    <row r="24" spans="2:5" x14ac:dyDescent="0.2">
      <c r="B24" s="51"/>
      <c r="C24" s="51"/>
      <c r="D24" s="51"/>
      <c r="E24" s="51"/>
    </row>
    <row r="25" spans="2:5" x14ac:dyDescent="0.2">
      <c r="B25" s="51"/>
      <c r="C25" s="51"/>
      <c r="D25" s="51"/>
      <c r="E25" s="51"/>
    </row>
    <row r="26" spans="2:5" x14ac:dyDescent="0.2">
      <c r="B26" s="51"/>
      <c r="C26" s="51"/>
      <c r="D26" s="51"/>
      <c r="E26" s="51"/>
    </row>
    <row r="27" spans="2:5" x14ac:dyDescent="0.2">
      <c r="B27" s="51"/>
      <c r="C27" s="51"/>
      <c r="D27" s="51"/>
      <c r="E27" s="51"/>
    </row>
    <row r="28" spans="2:5" x14ac:dyDescent="0.2">
      <c r="B28" s="51"/>
      <c r="C28" s="51"/>
      <c r="D28" s="51"/>
      <c r="E28" s="51"/>
    </row>
    <row r="29" spans="2:5" x14ac:dyDescent="0.2">
      <c r="B29" s="51"/>
      <c r="C29" s="51"/>
      <c r="D29" s="51"/>
      <c r="E29" s="51"/>
    </row>
    <row r="30" spans="2:5" x14ac:dyDescent="0.2">
      <c r="B30" s="51"/>
      <c r="C30" s="51"/>
      <c r="D30" s="51"/>
      <c r="E30" s="51"/>
    </row>
    <row r="31" spans="2:5" x14ac:dyDescent="0.2">
      <c r="B31" s="51"/>
      <c r="C31" s="51"/>
      <c r="D31" s="51"/>
      <c r="E31" s="51"/>
    </row>
    <row r="32" spans="2:5" x14ac:dyDescent="0.2">
      <c r="B32" s="51"/>
      <c r="C32" s="51"/>
      <c r="D32" s="51"/>
      <c r="E32" s="51"/>
    </row>
    <row r="33" spans="2:5" x14ac:dyDescent="0.2">
      <c r="B33" s="51"/>
      <c r="C33" s="51"/>
      <c r="D33" s="51"/>
      <c r="E33" s="51"/>
    </row>
    <row r="34" spans="2:5" x14ac:dyDescent="0.2">
      <c r="B34" s="51"/>
      <c r="C34" s="51"/>
      <c r="D34" s="51"/>
      <c r="E34" s="51"/>
    </row>
    <row r="35" spans="2:5" x14ac:dyDescent="0.2">
      <c r="B35" s="51"/>
      <c r="C35" s="51"/>
      <c r="D35" s="51"/>
      <c r="E35" s="51"/>
    </row>
    <row r="36" spans="2:5" x14ac:dyDescent="0.2">
      <c r="B36" s="51"/>
      <c r="C36" s="51"/>
      <c r="D36" s="51"/>
      <c r="E36" s="51"/>
    </row>
    <row r="37" spans="2:5" x14ac:dyDescent="0.2">
      <c r="B37" s="51"/>
      <c r="C37" s="51"/>
      <c r="D37" s="51"/>
      <c r="E37" s="51"/>
    </row>
    <row r="38" spans="2:5" x14ac:dyDescent="0.2">
      <c r="B38" s="51"/>
      <c r="C38" s="51"/>
      <c r="D38" s="51"/>
      <c r="E38" s="51"/>
    </row>
    <row r="39" spans="2:5" x14ac:dyDescent="0.2">
      <c r="B39" s="51"/>
      <c r="C39" s="51"/>
      <c r="D39" s="51"/>
      <c r="E39" s="51"/>
    </row>
    <row r="40" spans="2:5" x14ac:dyDescent="0.2">
      <c r="B40" s="51"/>
      <c r="C40" s="51"/>
      <c r="D40" s="51"/>
      <c r="E40" s="51"/>
    </row>
    <row r="41" spans="2:5" x14ac:dyDescent="0.2">
      <c r="B41" s="51"/>
      <c r="C41" s="51"/>
      <c r="D41" s="51"/>
      <c r="E41" s="51"/>
    </row>
    <row r="42" spans="2:5" x14ac:dyDescent="0.2">
      <c r="B42" s="51"/>
      <c r="C42" s="51"/>
      <c r="D42" s="51"/>
      <c r="E42" s="51"/>
    </row>
    <row r="43" spans="2:5" x14ac:dyDescent="0.2">
      <c r="B43" s="51"/>
      <c r="C43" s="51"/>
      <c r="D43" s="51"/>
      <c r="E43" s="51"/>
    </row>
    <row r="44" spans="2:5" x14ac:dyDescent="0.2">
      <c r="B44" s="51"/>
      <c r="C44" s="51"/>
      <c r="D44" s="51"/>
      <c r="E44" s="51"/>
    </row>
    <row r="45" spans="2:5" x14ac:dyDescent="0.2">
      <c r="B45" s="51"/>
      <c r="C45" s="51"/>
      <c r="D45" s="51"/>
      <c r="E45" s="51"/>
    </row>
    <row r="46" spans="2:5" x14ac:dyDescent="0.2">
      <c r="B46" s="51"/>
      <c r="C46" s="51"/>
      <c r="D46" s="51"/>
      <c r="E46" s="51"/>
    </row>
    <row r="47" spans="2:5" x14ac:dyDescent="0.2">
      <c r="B47" s="51"/>
      <c r="C47" s="51"/>
      <c r="D47" s="51"/>
      <c r="E47" s="51"/>
    </row>
    <row r="48" spans="2:5" x14ac:dyDescent="0.2">
      <c r="B48" s="51"/>
      <c r="C48" s="51"/>
      <c r="D48" s="51"/>
      <c r="E48" s="51"/>
    </row>
    <row r="49" spans="2:5" x14ac:dyDescent="0.2">
      <c r="B49" s="51"/>
      <c r="C49" s="51"/>
      <c r="D49" s="51"/>
      <c r="E49" s="51"/>
    </row>
    <row r="50" spans="2:5" x14ac:dyDescent="0.2">
      <c r="B50" s="51"/>
      <c r="C50" s="51"/>
      <c r="D50" s="51"/>
      <c r="E50" s="51"/>
    </row>
    <row r="51" spans="2:5" x14ac:dyDescent="0.2">
      <c r="B51" s="51"/>
      <c r="C51" s="51"/>
      <c r="D51" s="51"/>
      <c r="E51" s="51"/>
    </row>
    <row r="52" spans="2:5" x14ac:dyDescent="0.2">
      <c r="B52" s="51"/>
      <c r="C52" s="51"/>
      <c r="D52" s="51"/>
      <c r="E52" s="51"/>
    </row>
    <row r="53" spans="2:5" x14ac:dyDescent="0.2">
      <c r="B53" s="51"/>
      <c r="C53" s="51"/>
      <c r="D53" s="51"/>
      <c r="E53" s="51"/>
    </row>
    <row r="54" spans="2:5" x14ac:dyDescent="0.2">
      <c r="B54" s="51"/>
      <c r="C54" s="51"/>
      <c r="D54" s="51"/>
      <c r="E54" s="51"/>
    </row>
    <row r="55" spans="2:5" x14ac:dyDescent="0.2">
      <c r="B55" s="51"/>
      <c r="C55" s="51"/>
      <c r="D55" s="51"/>
      <c r="E55" s="51"/>
    </row>
    <row r="56" spans="2:5" x14ac:dyDescent="0.2">
      <c r="B56" s="51"/>
      <c r="C56" s="51"/>
      <c r="D56" s="51"/>
      <c r="E56" s="51"/>
    </row>
    <row r="57" spans="2:5" x14ac:dyDescent="0.2">
      <c r="B57" s="51"/>
      <c r="C57" s="51"/>
      <c r="D57" s="51"/>
      <c r="E57" s="51"/>
    </row>
    <row r="58" spans="2:5" x14ac:dyDescent="0.2">
      <c r="B58" s="51"/>
      <c r="C58" s="51"/>
      <c r="D58" s="51"/>
      <c r="E58" s="51"/>
    </row>
    <row r="59" spans="2:5" x14ac:dyDescent="0.2">
      <c r="B59" s="51"/>
      <c r="C59" s="51"/>
      <c r="D59" s="51"/>
      <c r="E59" s="51"/>
    </row>
    <row r="60" spans="2:5" x14ac:dyDescent="0.2">
      <c r="B60" s="51"/>
      <c r="C60" s="51"/>
      <c r="D60" s="51"/>
      <c r="E60" s="51"/>
    </row>
    <row r="61" spans="2:5" x14ac:dyDescent="0.2">
      <c r="B61" s="51"/>
      <c r="C61" s="51"/>
      <c r="D61" s="51"/>
      <c r="E61" s="51"/>
    </row>
    <row r="62" spans="2:5" x14ac:dyDescent="0.2">
      <c r="B62" s="51"/>
      <c r="C62" s="51"/>
      <c r="D62" s="51"/>
      <c r="E62" s="51"/>
    </row>
    <row r="63" spans="2:5" x14ac:dyDescent="0.2">
      <c r="B63" s="51"/>
      <c r="C63" s="51"/>
      <c r="D63" s="51"/>
      <c r="E63" s="51"/>
    </row>
    <row r="64" spans="2:5" x14ac:dyDescent="0.2">
      <c r="B64" s="51"/>
      <c r="C64" s="51"/>
      <c r="D64" s="51"/>
      <c r="E64" s="51"/>
    </row>
    <row r="65" spans="2:5" x14ac:dyDescent="0.2">
      <c r="B65" s="51"/>
      <c r="C65" s="51"/>
      <c r="D65" s="51"/>
      <c r="E65" s="51"/>
    </row>
    <row r="66" spans="2:5" x14ac:dyDescent="0.2">
      <c r="B66" s="51"/>
      <c r="C66" s="51"/>
      <c r="D66" s="51"/>
      <c r="E66" s="51"/>
    </row>
    <row r="67" spans="2:5" x14ac:dyDescent="0.2">
      <c r="B67" s="51"/>
      <c r="C67" s="51"/>
      <c r="D67" s="51"/>
      <c r="E67" s="51"/>
    </row>
    <row r="68" spans="2:5" x14ac:dyDescent="0.2">
      <c r="B68" s="51"/>
      <c r="C68" s="51"/>
      <c r="D68" s="51"/>
      <c r="E68" s="51"/>
    </row>
    <row r="69" spans="2:5" x14ac:dyDescent="0.2">
      <c r="B69" s="51"/>
      <c r="C69" s="51"/>
      <c r="D69" s="51"/>
      <c r="E69" s="51"/>
    </row>
    <row r="70" spans="2:5" x14ac:dyDescent="0.2">
      <c r="B70" s="51"/>
      <c r="C70" s="51"/>
      <c r="D70" s="51"/>
      <c r="E70" s="51"/>
    </row>
    <row r="71" spans="2:5" x14ac:dyDescent="0.2">
      <c r="B71" s="51"/>
      <c r="C71" s="51"/>
      <c r="D71" s="51"/>
      <c r="E71" s="51"/>
    </row>
    <row r="72" spans="2:5" x14ac:dyDescent="0.2">
      <c r="B72" s="51"/>
      <c r="C72" s="51"/>
      <c r="D72" s="51"/>
      <c r="E72" s="51"/>
    </row>
    <row r="73" spans="2:5" x14ac:dyDescent="0.2">
      <c r="B73" s="51"/>
      <c r="C73" s="51"/>
      <c r="D73" s="51"/>
      <c r="E73" s="51"/>
    </row>
    <row r="74" spans="2:5" x14ac:dyDescent="0.2">
      <c r="B74" s="51"/>
      <c r="C74" s="51"/>
      <c r="D74" s="51"/>
      <c r="E74" s="51"/>
    </row>
    <row r="75" spans="2:5" x14ac:dyDescent="0.2">
      <c r="B75" s="51"/>
      <c r="C75" s="51"/>
      <c r="D75" s="51"/>
      <c r="E75" s="51"/>
    </row>
    <row r="76" spans="2:5" x14ac:dyDescent="0.2">
      <c r="B76" s="51"/>
      <c r="C76" s="51"/>
      <c r="D76" s="51"/>
      <c r="E76" s="51"/>
    </row>
    <row r="77" spans="2:5" x14ac:dyDescent="0.2">
      <c r="B77" s="51"/>
      <c r="C77" s="51"/>
      <c r="D77" s="51"/>
      <c r="E77" s="51"/>
    </row>
    <row r="78" spans="2:5" x14ac:dyDescent="0.2">
      <c r="B78" s="51"/>
      <c r="C78" s="51"/>
      <c r="D78" s="51"/>
      <c r="E78" s="51"/>
    </row>
    <row r="79" spans="2:5" x14ac:dyDescent="0.2">
      <c r="B79" s="51"/>
      <c r="C79" s="51"/>
      <c r="D79" s="51"/>
      <c r="E79" s="51"/>
    </row>
    <row r="80" spans="2:5" x14ac:dyDescent="0.2">
      <c r="B80" s="51"/>
      <c r="C80" s="51"/>
      <c r="D80" s="51"/>
      <c r="E80" s="51"/>
    </row>
    <row r="81" spans="2:5" x14ac:dyDescent="0.2">
      <c r="B81" s="51"/>
      <c r="C81" s="51"/>
      <c r="D81" s="51"/>
      <c r="E81" s="51"/>
    </row>
    <row r="82" spans="2:5" x14ac:dyDescent="0.2">
      <c r="B82" s="51"/>
      <c r="C82" s="51"/>
      <c r="D82" s="51"/>
      <c r="E82" s="51"/>
    </row>
    <row r="83" spans="2:5" x14ac:dyDescent="0.2">
      <c r="B83" s="51"/>
      <c r="C83" s="51"/>
      <c r="D83" s="51"/>
      <c r="E83" s="51"/>
    </row>
    <row r="84" spans="2:5" x14ac:dyDescent="0.2">
      <c r="B84" s="51"/>
      <c r="C84" s="51"/>
      <c r="D84" s="51"/>
      <c r="E84" s="51"/>
    </row>
    <row r="85" spans="2:5" x14ac:dyDescent="0.2">
      <c r="B85" s="51"/>
      <c r="C85" s="51"/>
      <c r="D85" s="51"/>
      <c r="E85" s="51"/>
    </row>
    <row r="86" spans="2:5" x14ac:dyDescent="0.2">
      <c r="B86" s="51"/>
      <c r="C86" s="51"/>
      <c r="D86" s="51"/>
      <c r="E86" s="51"/>
    </row>
    <row r="87" spans="2:5" x14ac:dyDescent="0.2">
      <c r="B87" s="51"/>
      <c r="C87" s="51"/>
      <c r="D87" s="51"/>
      <c r="E87" s="51"/>
    </row>
    <row r="88" spans="2:5" x14ac:dyDescent="0.2">
      <c r="B88" s="51"/>
      <c r="C88" s="51"/>
      <c r="D88" s="51"/>
      <c r="E88" s="51"/>
    </row>
    <row r="89" spans="2:5" x14ac:dyDescent="0.2">
      <c r="B89" s="51"/>
      <c r="C89" s="51"/>
      <c r="D89" s="51"/>
      <c r="E89" s="51"/>
    </row>
    <row r="90" spans="2:5" x14ac:dyDescent="0.2">
      <c r="B90" s="51"/>
      <c r="C90" s="51"/>
      <c r="D90" s="51"/>
      <c r="E90" s="51"/>
    </row>
    <row r="91" spans="2:5" x14ac:dyDescent="0.2">
      <c r="B91" s="51"/>
      <c r="C91" s="51"/>
      <c r="D91" s="51"/>
      <c r="E91" s="51"/>
    </row>
    <row r="92" spans="2:5" x14ac:dyDescent="0.2">
      <c r="B92" s="51"/>
      <c r="C92" s="51"/>
      <c r="D92" s="51"/>
      <c r="E92" s="51"/>
    </row>
    <row r="93" spans="2:5" x14ac:dyDescent="0.2">
      <c r="B93" s="51"/>
      <c r="C93" s="51"/>
      <c r="D93" s="51"/>
      <c r="E93" s="51"/>
    </row>
    <row r="94" spans="2:5" x14ac:dyDescent="0.2">
      <c r="B94" s="51"/>
      <c r="C94" s="51"/>
      <c r="D94" s="51"/>
      <c r="E94" s="51"/>
    </row>
    <row r="95" spans="2:5" x14ac:dyDescent="0.2">
      <c r="B95" s="51"/>
      <c r="C95" s="51"/>
      <c r="D95" s="51"/>
      <c r="E95" s="51"/>
    </row>
    <row r="96" spans="2:5" x14ac:dyDescent="0.2">
      <c r="B96" s="51"/>
      <c r="C96" s="51"/>
      <c r="D96" s="51"/>
      <c r="E96" s="51"/>
    </row>
    <row r="97" spans="2:5" x14ac:dyDescent="0.2">
      <c r="B97" s="51"/>
      <c r="C97" s="51"/>
      <c r="D97" s="51"/>
      <c r="E97" s="51"/>
    </row>
    <row r="98" spans="2:5" x14ac:dyDescent="0.2">
      <c r="B98" s="51"/>
      <c r="C98" s="51"/>
      <c r="D98" s="51"/>
      <c r="E98" s="51"/>
    </row>
    <row r="99" spans="2:5" x14ac:dyDescent="0.2">
      <c r="B99" s="51"/>
      <c r="C99" s="51"/>
      <c r="D99" s="51"/>
      <c r="E99" s="51"/>
    </row>
    <row r="100" spans="2:5" x14ac:dyDescent="0.2">
      <c r="B100" s="51"/>
      <c r="C100" s="51"/>
      <c r="D100" s="51"/>
      <c r="E100" s="51"/>
    </row>
    <row r="101" spans="2:5" x14ac:dyDescent="0.2">
      <c r="B101" s="51"/>
      <c r="C101" s="51"/>
      <c r="D101" s="51"/>
      <c r="E101" s="51"/>
    </row>
    <row r="102" spans="2:5" x14ac:dyDescent="0.2">
      <c r="B102" s="51"/>
      <c r="C102" s="51"/>
      <c r="D102" s="51"/>
      <c r="E102" s="51"/>
    </row>
    <row r="103" spans="2:5" x14ac:dyDescent="0.2">
      <c r="B103" s="51"/>
      <c r="C103" s="51"/>
      <c r="D103" s="51"/>
      <c r="E103" s="51"/>
    </row>
    <row r="104" spans="2:5" x14ac:dyDescent="0.2">
      <c r="B104" s="51"/>
      <c r="C104" s="51"/>
      <c r="D104" s="51"/>
      <c r="E104" s="51"/>
    </row>
    <row r="105" spans="2:5" x14ac:dyDescent="0.2">
      <c r="B105" s="51"/>
      <c r="C105" s="51"/>
      <c r="D105" s="51"/>
      <c r="E105" s="51"/>
    </row>
    <row r="106" spans="2:5" x14ac:dyDescent="0.2">
      <c r="B106" s="51"/>
      <c r="C106" s="51"/>
      <c r="D106" s="51"/>
      <c r="E106" s="51"/>
    </row>
    <row r="107" spans="2:5" x14ac:dyDescent="0.2">
      <c r="B107" s="51"/>
      <c r="C107" s="51"/>
      <c r="D107" s="51"/>
      <c r="E107" s="51"/>
    </row>
    <row r="108" spans="2:5" x14ac:dyDescent="0.2">
      <c r="B108" s="51"/>
      <c r="C108" s="51"/>
      <c r="D108" s="51"/>
      <c r="E108" s="51"/>
    </row>
    <row r="109" spans="2:5" x14ac:dyDescent="0.2">
      <c r="B109" s="51"/>
      <c r="C109" s="51"/>
      <c r="D109" s="51"/>
      <c r="E109" s="51"/>
    </row>
    <row r="110" spans="2:5" x14ac:dyDescent="0.2">
      <c r="B110" s="51"/>
      <c r="C110" s="51"/>
      <c r="D110" s="51"/>
      <c r="E110" s="51"/>
    </row>
    <row r="111" spans="2:5" x14ac:dyDescent="0.2">
      <c r="B111" s="51"/>
      <c r="C111" s="51"/>
      <c r="D111" s="51"/>
      <c r="E111" s="51"/>
    </row>
    <row r="112" spans="2:5" x14ac:dyDescent="0.2">
      <c r="B112" s="51"/>
      <c r="C112" s="51"/>
      <c r="D112" s="51"/>
      <c r="E112" s="51"/>
    </row>
    <row r="113" spans="2:5" x14ac:dyDescent="0.2">
      <c r="B113" s="51"/>
      <c r="C113" s="51"/>
      <c r="D113" s="51"/>
      <c r="E113" s="51"/>
    </row>
    <row r="114" spans="2:5" x14ac:dyDescent="0.2">
      <c r="B114" s="51"/>
      <c r="C114" s="51"/>
      <c r="D114" s="51"/>
      <c r="E114" s="51"/>
    </row>
    <row r="115" spans="2:5" x14ac:dyDescent="0.2">
      <c r="B115" s="51"/>
      <c r="C115" s="51"/>
      <c r="D115" s="51"/>
      <c r="E115" s="51"/>
    </row>
    <row r="116" spans="2:5" x14ac:dyDescent="0.2">
      <c r="B116" s="51"/>
      <c r="C116" s="51"/>
      <c r="D116" s="51"/>
      <c r="E116" s="51"/>
    </row>
    <row r="117" spans="2:5" x14ac:dyDescent="0.2">
      <c r="B117" s="51"/>
      <c r="C117" s="51"/>
      <c r="D117" s="51"/>
      <c r="E117" s="51"/>
    </row>
    <row r="118" spans="2:5" x14ac:dyDescent="0.2">
      <c r="B118" s="51"/>
      <c r="C118" s="51"/>
      <c r="D118" s="51"/>
      <c r="E118" s="51"/>
    </row>
    <row r="119" spans="2:5" x14ac:dyDescent="0.2">
      <c r="B119" s="51"/>
      <c r="C119" s="51"/>
      <c r="D119" s="51"/>
      <c r="E119" s="51"/>
    </row>
    <row r="120" spans="2:5" x14ac:dyDescent="0.2">
      <c r="B120" s="51"/>
      <c r="C120" s="51"/>
      <c r="D120" s="51"/>
      <c r="E120" s="51"/>
    </row>
    <row r="121" spans="2:5" x14ac:dyDescent="0.2">
      <c r="B121" s="51"/>
      <c r="C121" s="51"/>
      <c r="D121" s="51"/>
      <c r="E121" s="51"/>
    </row>
    <row r="122" spans="2:5" x14ac:dyDescent="0.2">
      <c r="B122" s="51"/>
      <c r="C122" s="51"/>
      <c r="D122" s="51"/>
      <c r="E122" s="51"/>
    </row>
    <row r="123" spans="2:5" x14ac:dyDescent="0.2">
      <c r="B123" s="51"/>
      <c r="C123" s="51"/>
      <c r="D123" s="51"/>
      <c r="E123" s="51"/>
    </row>
    <row r="124" spans="2:5" x14ac:dyDescent="0.2">
      <c r="B124" s="51"/>
      <c r="C124" s="51"/>
      <c r="D124" s="51"/>
      <c r="E124" s="51"/>
    </row>
    <row r="125" spans="2:5" x14ac:dyDescent="0.2">
      <c r="B125" s="51"/>
      <c r="C125" s="51"/>
      <c r="D125" s="51"/>
      <c r="E125" s="51"/>
    </row>
    <row r="126" spans="2:5" x14ac:dyDescent="0.2">
      <c r="B126" s="51"/>
      <c r="C126" s="51"/>
      <c r="D126" s="51"/>
      <c r="E126" s="51"/>
    </row>
    <row r="127" spans="2:5" x14ac:dyDescent="0.2">
      <c r="B127" s="51"/>
      <c r="C127" s="51"/>
      <c r="D127" s="51"/>
      <c r="E127" s="51"/>
    </row>
    <row r="128" spans="2:5" x14ac:dyDescent="0.2">
      <c r="B128" s="51"/>
      <c r="C128" s="51"/>
      <c r="D128" s="51"/>
      <c r="E128" s="51"/>
    </row>
    <row r="129" spans="2:5" x14ac:dyDescent="0.2">
      <c r="B129" s="51"/>
      <c r="C129" s="51"/>
      <c r="D129" s="51"/>
      <c r="E129" s="51"/>
    </row>
    <row r="130" spans="2:5" x14ac:dyDescent="0.2">
      <c r="B130" s="51"/>
      <c r="C130" s="51"/>
      <c r="D130" s="51"/>
      <c r="E130" s="51"/>
    </row>
    <row r="131" spans="2:5" x14ac:dyDescent="0.2">
      <c r="B131" s="51"/>
      <c r="C131" s="51"/>
      <c r="D131" s="51"/>
      <c r="E131" s="51"/>
    </row>
    <row r="132" spans="2:5" x14ac:dyDescent="0.2">
      <c r="B132" s="51"/>
      <c r="C132" s="51"/>
      <c r="D132" s="51"/>
      <c r="E132" s="51"/>
    </row>
    <row r="133" spans="2:5" x14ac:dyDescent="0.2">
      <c r="B133" s="51"/>
      <c r="C133" s="51"/>
      <c r="D133" s="51"/>
      <c r="E133" s="51"/>
    </row>
    <row r="134" spans="2:5" x14ac:dyDescent="0.2">
      <c r="B134" s="51"/>
      <c r="C134" s="51"/>
      <c r="D134" s="51"/>
      <c r="E134" s="51"/>
    </row>
    <row r="135" spans="2:5" x14ac:dyDescent="0.2">
      <c r="B135" s="51"/>
      <c r="C135" s="51"/>
      <c r="D135" s="51"/>
      <c r="E135" s="51"/>
    </row>
    <row r="136" spans="2:5" x14ac:dyDescent="0.2">
      <c r="B136" s="51"/>
      <c r="C136" s="51"/>
      <c r="D136" s="51"/>
      <c r="E136" s="51"/>
    </row>
    <row r="137" spans="2:5" x14ac:dyDescent="0.2">
      <c r="B137" s="51"/>
      <c r="C137" s="51"/>
      <c r="D137" s="51"/>
      <c r="E137" s="51"/>
    </row>
    <row r="138" spans="2:5" x14ac:dyDescent="0.2">
      <c r="B138" s="51"/>
      <c r="C138" s="51"/>
      <c r="D138" s="51"/>
      <c r="E138" s="51"/>
    </row>
    <row r="139" spans="2:5" x14ac:dyDescent="0.2">
      <c r="B139" s="51"/>
      <c r="C139" s="51"/>
      <c r="D139" s="51"/>
      <c r="E139" s="51"/>
    </row>
    <row r="140" spans="2:5" x14ac:dyDescent="0.2">
      <c r="B140" s="51"/>
      <c r="C140" s="51"/>
      <c r="D140" s="51"/>
      <c r="E140" s="51"/>
    </row>
    <row r="141" spans="2:5" x14ac:dyDescent="0.2">
      <c r="B141" s="51"/>
      <c r="C141" s="51"/>
      <c r="D141" s="51"/>
      <c r="E141" s="51"/>
    </row>
    <row r="142" spans="2:5" x14ac:dyDescent="0.2">
      <c r="B142" s="51"/>
      <c r="C142" s="51"/>
      <c r="D142" s="51"/>
      <c r="E142" s="51"/>
    </row>
    <row r="143" spans="2:5" x14ac:dyDescent="0.2">
      <c r="B143" s="51"/>
      <c r="C143" s="51"/>
      <c r="D143" s="51"/>
      <c r="E143" s="51"/>
    </row>
    <row r="144" spans="2:5" x14ac:dyDescent="0.2">
      <c r="B144" s="51"/>
      <c r="C144" s="51"/>
      <c r="D144" s="51"/>
      <c r="E144" s="51"/>
    </row>
    <row r="145" spans="2:5" x14ac:dyDescent="0.2">
      <c r="B145" s="51"/>
      <c r="C145" s="51"/>
      <c r="D145" s="51"/>
      <c r="E145" s="51"/>
    </row>
    <row r="146" spans="2:5" x14ac:dyDescent="0.2">
      <c r="B146" s="51"/>
      <c r="C146" s="51"/>
      <c r="D146" s="51"/>
      <c r="E146" s="51"/>
    </row>
    <row r="147" spans="2:5" x14ac:dyDescent="0.2">
      <c r="B147" s="51"/>
      <c r="C147" s="51"/>
      <c r="D147" s="51"/>
      <c r="E147" s="51"/>
    </row>
    <row r="148" spans="2:5" x14ac:dyDescent="0.2">
      <c r="B148" s="51"/>
      <c r="C148" s="51"/>
      <c r="D148" s="51"/>
      <c r="E148" s="51"/>
    </row>
    <row r="149" spans="2:5" x14ac:dyDescent="0.2">
      <c r="B149" s="51"/>
      <c r="C149" s="51"/>
      <c r="D149" s="51"/>
      <c r="E149" s="51"/>
    </row>
    <row r="150" spans="2:5" x14ac:dyDescent="0.2">
      <c r="B150" s="51"/>
      <c r="C150" s="51"/>
      <c r="D150" s="51"/>
      <c r="E150" s="51"/>
    </row>
    <row r="151" spans="2:5" x14ac:dyDescent="0.2">
      <c r="B151" s="51"/>
      <c r="C151" s="51"/>
      <c r="D151" s="51"/>
      <c r="E151" s="51"/>
    </row>
    <row r="152" spans="2:5" x14ac:dyDescent="0.2">
      <c r="B152" s="51"/>
      <c r="C152" s="51"/>
      <c r="D152" s="51"/>
      <c r="E152" s="51"/>
    </row>
    <row r="153" spans="2:5" x14ac:dyDescent="0.2">
      <c r="B153" s="51"/>
      <c r="C153" s="51"/>
      <c r="D153" s="51"/>
      <c r="E153" s="51"/>
    </row>
    <row r="154" spans="2:5" x14ac:dyDescent="0.2">
      <c r="B154" s="51"/>
      <c r="C154" s="51"/>
      <c r="D154" s="51"/>
      <c r="E154" s="51"/>
    </row>
    <row r="155" spans="2:5" x14ac:dyDescent="0.2">
      <c r="B155" s="51"/>
      <c r="C155" s="51"/>
      <c r="D155" s="51"/>
      <c r="E155" s="51"/>
    </row>
    <row r="156" spans="2:5" x14ac:dyDescent="0.2">
      <c r="B156" s="51"/>
      <c r="C156" s="51"/>
      <c r="D156" s="51"/>
      <c r="E156" s="51"/>
    </row>
    <row r="157" spans="2:5" x14ac:dyDescent="0.2">
      <c r="B157" s="51"/>
      <c r="C157" s="51"/>
      <c r="D157" s="51"/>
      <c r="E157" s="51"/>
    </row>
    <row r="158" spans="2:5" x14ac:dyDescent="0.2">
      <c r="B158" s="51"/>
      <c r="C158" s="51"/>
      <c r="D158" s="51"/>
      <c r="E158" s="51"/>
    </row>
    <row r="159" spans="2:5" x14ac:dyDescent="0.2">
      <c r="B159" s="51"/>
      <c r="C159" s="51"/>
      <c r="D159" s="51"/>
      <c r="E159" s="51"/>
    </row>
    <row r="160" spans="2:5" x14ac:dyDescent="0.2">
      <c r="B160" s="51"/>
      <c r="C160" s="51"/>
      <c r="D160" s="51"/>
      <c r="E160" s="51"/>
    </row>
    <row r="161" spans="2:5" x14ac:dyDescent="0.2">
      <c r="B161" s="51"/>
      <c r="C161" s="51"/>
      <c r="D161" s="51"/>
      <c r="E161" s="51"/>
    </row>
    <row r="162" spans="2:5" x14ac:dyDescent="0.2">
      <c r="B162" s="51"/>
      <c r="C162" s="51"/>
      <c r="D162" s="51"/>
      <c r="E162" s="51"/>
    </row>
    <row r="163" spans="2:5" x14ac:dyDescent="0.2">
      <c r="B163" s="51"/>
      <c r="C163" s="51"/>
      <c r="D163" s="51"/>
      <c r="E163" s="51"/>
    </row>
    <row r="164" spans="2:5" x14ac:dyDescent="0.2">
      <c r="B164" s="51"/>
      <c r="C164" s="51"/>
      <c r="D164" s="51"/>
      <c r="E164" s="51"/>
    </row>
    <row r="165" spans="2:5" x14ac:dyDescent="0.2">
      <c r="B165" s="51"/>
      <c r="C165" s="51"/>
      <c r="D165" s="51"/>
      <c r="E165" s="51"/>
    </row>
    <row r="166" spans="2:5" x14ac:dyDescent="0.2">
      <c r="B166" s="51"/>
      <c r="C166" s="51"/>
      <c r="D166" s="51"/>
      <c r="E166" s="51"/>
    </row>
    <row r="167" spans="2:5" x14ac:dyDescent="0.2">
      <c r="B167" s="51"/>
      <c r="C167" s="51"/>
      <c r="D167" s="51"/>
      <c r="E167" s="51"/>
    </row>
    <row r="168" spans="2:5" x14ac:dyDescent="0.2">
      <c r="B168" s="51"/>
      <c r="C168" s="51"/>
      <c r="D168" s="51"/>
      <c r="E168" s="51"/>
    </row>
    <row r="169" spans="2:5" x14ac:dyDescent="0.2">
      <c r="B169" s="51"/>
      <c r="C169" s="51"/>
      <c r="D169" s="51"/>
      <c r="E169" s="51"/>
    </row>
    <row r="170" spans="2:5" x14ac:dyDescent="0.2">
      <c r="B170" s="51"/>
      <c r="C170" s="51"/>
      <c r="D170" s="51"/>
      <c r="E170" s="51"/>
    </row>
    <row r="171" spans="2:5" x14ac:dyDescent="0.2">
      <c r="B171" s="51"/>
      <c r="C171" s="51"/>
      <c r="D171" s="51"/>
      <c r="E171" s="51"/>
    </row>
    <row r="172" spans="2:5" x14ac:dyDescent="0.2">
      <c r="B172" s="51"/>
      <c r="C172" s="51"/>
      <c r="D172" s="51"/>
      <c r="E172" s="51"/>
    </row>
    <row r="173" spans="2:5" x14ac:dyDescent="0.2">
      <c r="B173" s="51"/>
      <c r="C173" s="51"/>
      <c r="D173" s="51"/>
      <c r="E173" s="51"/>
    </row>
    <row r="174" spans="2:5" x14ac:dyDescent="0.2">
      <c r="B174" s="51"/>
      <c r="C174" s="51"/>
      <c r="D174" s="51"/>
      <c r="E174" s="51"/>
    </row>
    <row r="175" spans="2:5" x14ac:dyDescent="0.2">
      <c r="B175" s="51"/>
      <c r="C175" s="51"/>
      <c r="D175" s="51"/>
      <c r="E175" s="51"/>
    </row>
    <row r="176" spans="2:5" x14ac:dyDescent="0.2">
      <c r="B176" s="51"/>
      <c r="C176" s="51"/>
      <c r="D176" s="51"/>
      <c r="E176" s="51"/>
    </row>
    <row r="177" spans="2:5" x14ac:dyDescent="0.2">
      <c r="B177" s="51"/>
      <c r="C177" s="51"/>
      <c r="D177" s="51"/>
      <c r="E177" s="51"/>
    </row>
    <row r="178" spans="2:5" x14ac:dyDescent="0.2">
      <c r="B178" s="51"/>
      <c r="C178" s="51"/>
      <c r="D178" s="51"/>
      <c r="E178" s="51"/>
    </row>
    <row r="179" spans="2:5" x14ac:dyDescent="0.2">
      <c r="B179" s="51"/>
      <c r="C179" s="51"/>
      <c r="D179" s="51"/>
      <c r="E179" s="51"/>
    </row>
    <row r="180" spans="2:5" x14ac:dyDescent="0.2">
      <c r="B180" s="51"/>
      <c r="C180" s="51"/>
      <c r="D180" s="51"/>
      <c r="E180" s="51"/>
    </row>
    <row r="181" spans="2:5" x14ac:dyDescent="0.2">
      <c r="B181" s="51"/>
      <c r="C181" s="51"/>
      <c r="D181" s="51"/>
      <c r="E181" s="51"/>
    </row>
    <row r="182" spans="2:5" x14ac:dyDescent="0.2">
      <c r="B182" s="51"/>
      <c r="C182" s="51"/>
      <c r="D182" s="51"/>
      <c r="E182" s="51"/>
    </row>
    <row r="183" spans="2:5" x14ac:dyDescent="0.2">
      <c r="B183" s="51"/>
      <c r="C183" s="51"/>
      <c r="D183" s="51"/>
      <c r="E183" s="51"/>
    </row>
    <row r="184" spans="2:5" x14ac:dyDescent="0.2">
      <c r="B184" s="51"/>
      <c r="C184" s="51"/>
      <c r="D184" s="51"/>
      <c r="E184" s="51"/>
    </row>
    <row r="185" spans="2:5" x14ac:dyDescent="0.2">
      <c r="B185" s="51"/>
      <c r="C185" s="51"/>
      <c r="D185" s="51"/>
      <c r="E185" s="51"/>
    </row>
    <row r="186" spans="2:5" x14ac:dyDescent="0.2">
      <c r="B186" s="51"/>
      <c r="C186" s="51"/>
      <c r="D186" s="51"/>
      <c r="E186" s="51"/>
    </row>
    <row r="187" spans="2:5" x14ac:dyDescent="0.2">
      <c r="B187" s="51"/>
      <c r="C187" s="51"/>
      <c r="D187" s="51"/>
      <c r="E187" s="51"/>
    </row>
    <row r="188" spans="2:5" x14ac:dyDescent="0.2">
      <c r="B188" s="51"/>
      <c r="C188" s="51"/>
      <c r="D188" s="51"/>
      <c r="E188" s="51"/>
    </row>
    <row r="189" spans="2:5" x14ac:dyDescent="0.2">
      <c r="B189" s="51"/>
      <c r="C189" s="51"/>
      <c r="D189" s="51"/>
      <c r="E189" s="51"/>
    </row>
    <row r="190" spans="2:5" x14ac:dyDescent="0.2">
      <c r="B190" s="51"/>
      <c r="C190" s="51"/>
      <c r="D190" s="51"/>
      <c r="E190" s="51"/>
    </row>
    <row r="191" spans="2:5" x14ac:dyDescent="0.2">
      <c r="B191" s="51"/>
      <c r="C191" s="51"/>
      <c r="D191" s="51"/>
      <c r="E191" s="51"/>
    </row>
    <row r="192" spans="2:5" x14ac:dyDescent="0.2">
      <c r="B192" s="51"/>
      <c r="C192" s="51"/>
      <c r="D192" s="51"/>
      <c r="E192" s="51"/>
    </row>
    <row r="193" spans="2:5" x14ac:dyDescent="0.2">
      <c r="B193" s="51"/>
      <c r="C193" s="51"/>
      <c r="D193" s="51"/>
      <c r="E193" s="51"/>
    </row>
    <row r="194" spans="2:5" x14ac:dyDescent="0.2">
      <c r="B194" s="51"/>
      <c r="C194" s="51"/>
      <c r="D194" s="51"/>
      <c r="E194" s="51"/>
    </row>
    <row r="195" spans="2:5" x14ac:dyDescent="0.2">
      <c r="B195" s="51"/>
      <c r="C195" s="51"/>
      <c r="D195" s="51"/>
      <c r="E195" s="51"/>
    </row>
    <row r="196" spans="2:5" x14ac:dyDescent="0.2">
      <c r="B196" s="51"/>
      <c r="C196" s="51"/>
      <c r="D196" s="51"/>
      <c r="E196" s="51"/>
    </row>
    <row r="197" spans="2:5" x14ac:dyDescent="0.2">
      <c r="B197" s="51"/>
      <c r="C197" s="51"/>
      <c r="D197" s="51"/>
      <c r="E197" s="51"/>
    </row>
    <row r="198" spans="2:5" x14ac:dyDescent="0.2">
      <c r="B198" s="51"/>
      <c r="C198" s="51"/>
      <c r="D198" s="51"/>
      <c r="E198" s="51"/>
    </row>
    <row r="199" spans="2:5" x14ac:dyDescent="0.2">
      <c r="B199" s="51"/>
      <c r="C199" s="51"/>
      <c r="D199" s="51"/>
      <c r="E199" s="51"/>
    </row>
    <row r="200" spans="2:5" x14ac:dyDescent="0.2">
      <c r="B200" s="51"/>
      <c r="C200" s="51"/>
      <c r="D200" s="51"/>
      <c r="E200" s="51"/>
    </row>
    <row r="201" spans="2:5" x14ac:dyDescent="0.2">
      <c r="B201" s="51"/>
      <c r="C201" s="51"/>
      <c r="D201" s="51"/>
      <c r="E201" s="51"/>
    </row>
    <row r="202" spans="2:5" x14ac:dyDescent="0.2">
      <c r="B202" s="51"/>
      <c r="C202" s="51"/>
      <c r="D202" s="51"/>
      <c r="E202" s="51"/>
    </row>
    <row r="203" spans="2:5" x14ac:dyDescent="0.2">
      <c r="B203" s="51"/>
      <c r="C203" s="51"/>
      <c r="D203" s="51"/>
      <c r="E203" s="51"/>
    </row>
    <row r="204" spans="2:5" x14ac:dyDescent="0.2">
      <c r="B204" s="51"/>
      <c r="C204" s="51"/>
      <c r="D204" s="51"/>
      <c r="E204" s="51"/>
    </row>
    <row r="205" spans="2:5" x14ac:dyDescent="0.2">
      <c r="B205" s="51"/>
      <c r="C205" s="51"/>
      <c r="D205" s="51"/>
      <c r="E205" s="51"/>
    </row>
    <row r="206" spans="2:5" x14ac:dyDescent="0.2">
      <c r="B206" s="51"/>
      <c r="C206" s="51"/>
      <c r="D206" s="51"/>
      <c r="E206" s="51"/>
    </row>
    <row r="207" spans="2:5" x14ac:dyDescent="0.2">
      <c r="B207" s="51"/>
      <c r="C207" s="51"/>
      <c r="D207" s="51"/>
      <c r="E207" s="51"/>
    </row>
    <row r="208" spans="2:5" x14ac:dyDescent="0.2">
      <c r="B208" s="51"/>
      <c r="C208" s="51"/>
      <c r="D208" s="51"/>
      <c r="E208" s="51"/>
    </row>
    <row r="209" spans="2:5" x14ac:dyDescent="0.2">
      <c r="B209" s="51"/>
      <c r="C209" s="51"/>
      <c r="D209" s="51"/>
      <c r="E209" s="51"/>
    </row>
    <row r="210" spans="2:5" x14ac:dyDescent="0.2">
      <c r="B210" s="51"/>
      <c r="C210" s="51"/>
      <c r="D210" s="51"/>
      <c r="E210" s="51"/>
    </row>
    <row r="211" spans="2:5" x14ac:dyDescent="0.2">
      <c r="B211" s="51"/>
      <c r="C211" s="51"/>
      <c r="D211" s="51"/>
      <c r="E211" s="51"/>
    </row>
    <row r="212" spans="2:5" x14ac:dyDescent="0.2">
      <c r="B212" s="51"/>
      <c r="C212" s="51"/>
      <c r="D212" s="51"/>
      <c r="E212" s="51"/>
    </row>
    <row r="213" spans="2:5" x14ac:dyDescent="0.2">
      <c r="B213" s="51"/>
      <c r="C213" s="51"/>
      <c r="D213" s="51"/>
      <c r="E213" s="51"/>
    </row>
    <row r="214" spans="2:5" x14ac:dyDescent="0.2">
      <c r="B214" s="51"/>
      <c r="C214" s="51"/>
      <c r="D214" s="51"/>
      <c r="E214" s="51"/>
    </row>
    <row r="215" spans="2:5" x14ac:dyDescent="0.2">
      <c r="B215" s="51"/>
      <c r="C215" s="51"/>
      <c r="D215" s="51"/>
      <c r="E215" s="51"/>
    </row>
    <row r="216" spans="2:5" x14ac:dyDescent="0.2">
      <c r="B216" s="51"/>
      <c r="C216" s="51"/>
      <c r="D216" s="51"/>
      <c r="E216" s="51"/>
    </row>
    <row r="217" spans="2:5" x14ac:dyDescent="0.2">
      <c r="B217" s="51"/>
      <c r="C217" s="51"/>
      <c r="D217" s="51"/>
      <c r="E217" s="51"/>
    </row>
    <row r="218" spans="2:5" x14ac:dyDescent="0.2">
      <c r="B218" s="51"/>
      <c r="C218" s="51"/>
      <c r="D218" s="51"/>
      <c r="E218" s="51"/>
    </row>
    <row r="219" spans="2:5" x14ac:dyDescent="0.2">
      <c r="B219" s="51"/>
      <c r="C219" s="51"/>
      <c r="D219" s="51"/>
      <c r="E219" s="51"/>
    </row>
    <row r="220" spans="2:5" x14ac:dyDescent="0.2">
      <c r="B220" s="51"/>
      <c r="C220" s="51"/>
      <c r="D220" s="51"/>
      <c r="E220" s="51"/>
    </row>
    <row r="221" spans="2:5" x14ac:dyDescent="0.2">
      <c r="B221" s="51"/>
      <c r="C221" s="51"/>
      <c r="D221" s="51"/>
      <c r="E221" s="51"/>
    </row>
    <row r="222" spans="2:5" x14ac:dyDescent="0.2">
      <c r="B222" s="51"/>
      <c r="C222" s="51"/>
      <c r="D222" s="51"/>
      <c r="E222" s="51"/>
    </row>
    <row r="223" spans="2:5" x14ac:dyDescent="0.2">
      <c r="B223" s="51"/>
      <c r="C223" s="51"/>
      <c r="D223" s="51"/>
      <c r="E223" s="51"/>
    </row>
    <row r="224" spans="2:5" x14ac:dyDescent="0.2">
      <c r="B224" s="51"/>
      <c r="C224" s="51"/>
      <c r="D224" s="51"/>
      <c r="E224" s="51"/>
    </row>
    <row r="225" spans="2:5" x14ac:dyDescent="0.2">
      <c r="B225" s="51"/>
      <c r="C225" s="51"/>
      <c r="D225" s="51"/>
      <c r="E225" s="51"/>
    </row>
    <row r="226" spans="2:5" x14ac:dyDescent="0.2">
      <c r="B226" s="51"/>
      <c r="C226" s="51"/>
      <c r="D226" s="51"/>
      <c r="E226" s="51"/>
    </row>
    <row r="227" spans="2:5" x14ac:dyDescent="0.2">
      <c r="B227" s="51"/>
      <c r="C227" s="51"/>
      <c r="D227" s="51"/>
      <c r="E227" s="51"/>
    </row>
    <row r="228" spans="2:5" x14ac:dyDescent="0.2">
      <c r="B228" s="51"/>
      <c r="C228" s="51"/>
      <c r="D228" s="51"/>
      <c r="E228" s="51"/>
    </row>
    <row r="229" spans="2:5" x14ac:dyDescent="0.2">
      <c r="B229" s="51"/>
      <c r="C229" s="51"/>
      <c r="D229" s="51"/>
      <c r="E229" s="51"/>
    </row>
    <row r="230" spans="2:5" x14ac:dyDescent="0.2">
      <c r="B230" s="51"/>
      <c r="C230" s="51"/>
      <c r="D230" s="51"/>
      <c r="E230" s="51"/>
    </row>
    <row r="231" spans="2:5" x14ac:dyDescent="0.2">
      <c r="B231" s="51"/>
      <c r="C231" s="51"/>
      <c r="D231" s="51"/>
      <c r="E231" s="51"/>
    </row>
    <row r="232" spans="2:5" x14ac:dyDescent="0.2">
      <c r="B232" s="51"/>
      <c r="C232" s="51"/>
      <c r="D232" s="51"/>
      <c r="E232" s="51"/>
    </row>
    <row r="233" spans="2:5" x14ac:dyDescent="0.2">
      <c r="B233" s="51"/>
      <c r="C233" s="51"/>
      <c r="D233" s="51"/>
      <c r="E233" s="51"/>
    </row>
    <row r="234" spans="2:5" x14ac:dyDescent="0.2">
      <c r="B234" s="51"/>
      <c r="C234" s="51"/>
      <c r="D234" s="51"/>
      <c r="E234" s="51"/>
    </row>
    <row r="235" spans="2:5" x14ac:dyDescent="0.2">
      <c r="B235" s="51"/>
      <c r="C235" s="51"/>
      <c r="D235" s="51"/>
      <c r="E235" s="51"/>
    </row>
    <row r="236" spans="2:5" x14ac:dyDescent="0.2">
      <c r="B236" s="51"/>
      <c r="C236" s="51"/>
      <c r="D236" s="51"/>
      <c r="E236" s="51"/>
    </row>
    <row r="237" spans="2:5" x14ac:dyDescent="0.2">
      <c r="B237" s="51"/>
      <c r="C237" s="51"/>
      <c r="D237" s="51"/>
      <c r="E237" s="51"/>
    </row>
    <row r="238" spans="2:5" x14ac:dyDescent="0.2">
      <c r="B238" s="51"/>
      <c r="C238" s="51"/>
      <c r="D238" s="51"/>
      <c r="E238" s="51"/>
    </row>
    <row r="239" spans="2:5" x14ac:dyDescent="0.2">
      <c r="B239" s="51"/>
      <c r="C239" s="51"/>
      <c r="D239" s="51"/>
      <c r="E239" s="51"/>
    </row>
    <row r="240" spans="2:5" x14ac:dyDescent="0.2">
      <c r="B240" s="51"/>
      <c r="C240" s="51"/>
      <c r="D240" s="51"/>
      <c r="E240" s="51"/>
    </row>
    <row r="241" spans="2:5" x14ac:dyDescent="0.2">
      <c r="B241" s="51"/>
      <c r="C241" s="51"/>
      <c r="D241" s="51"/>
      <c r="E241" s="51"/>
    </row>
    <row r="242" spans="2:5" x14ac:dyDescent="0.2">
      <c r="B242" s="51"/>
      <c r="C242" s="51"/>
      <c r="D242" s="51"/>
      <c r="E242" s="51"/>
    </row>
    <row r="243" spans="2:5" x14ac:dyDescent="0.2">
      <c r="B243" s="51"/>
      <c r="C243" s="51"/>
      <c r="D243" s="51"/>
      <c r="E243" s="51"/>
    </row>
    <row r="244" spans="2:5" x14ac:dyDescent="0.2">
      <c r="B244" s="51"/>
      <c r="C244" s="51"/>
      <c r="D244" s="51"/>
      <c r="E244" s="51"/>
    </row>
    <row r="245" spans="2:5" x14ac:dyDescent="0.2">
      <c r="B245" s="51"/>
      <c r="C245" s="51"/>
      <c r="D245" s="51"/>
      <c r="E245" s="51"/>
    </row>
    <row r="246" spans="2:5" x14ac:dyDescent="0.2">
      <c r="B246" s="51"/>
      <c r="C246" s="51"/>
      <c r="D246" s="51"/>
      <c r="E246" s="51"/>
    </row>
    <row r="247" spans="2:5" x14ac:dyDescent="0.2">
      <c r="B247" s="51"/>
      <c r="C247" s="51"/>
      <c r="D247" s="51"/>
      <c r="E247" s="51"/>
    </row>
    <row r="248" spans="2:5" x14ac:dyDescent="0.2">
      <c r="B248" s="51"/>
      <c r="C248" s="51"/>
      <c r="D248" s="51"/>
      <c r="E248" s="51"/>
    </row>
    <row r="249" spans="2:5" x14ac:dyDescent="0.2">
      <c r="B249" s="51"/>
      <c r="C249" s="51"/>
      <c r="D249" s="51"/>
      <c r="E249" s="51"/>
    </row>
    <row r="250" spans="2:5" x14ac:dyDescent="0.2">
      <c r="B250" s="51"/>
      <c r="C250" s="51"/>
      <c r="D250" s="51"/>
      <c r="E250" s="51"/>
    </row>
    <row r="251" spans="2:5" x14ac:dyDescent="0.2">
      <c r="B251" s="51"/>
      <c r="C251" s="51"/>
      <c r="D251" s="51"/>
      <c r="E251" s="51"/>
    </row>
    <row r="252" spans="2:5" x14ac:dyDescent="0.2">
      <c r="B252" s="51"/>
      <c r="C252" s="51"/>
      <c r="D252" s="51"/>
      <c r="E252" s="51"/>
    </row>
    <row r="253" spans="2:5" x14ac:dyDescent="0.2">
      <c r="B253" s="51"/>
      <c r="C253" s="51"/>
      <c r="D253" s="51"/>
      <c r="E253" s="51"/>
    </row>
    <row r="254" spans="2:5" x14ac:dyDescent="0.2">
      <c r="B254" s="51"/>
      <c r="C254" s="51"/>
      <c r="D254" s="51"/>
      <c r="E254" s="51"/>
    </row>
    <row r="255" spans="2:5" x14ac:dyDescent="0.2">
      <c r="B255" s="51"/>
      <c r="C255" s="51"/>
      <c r="D255" s="51"/>
      <c r="E255" s="51"/>
    </row>
    <row r="256" spans="2:5" x14ac:dyDescent="0.2">
      <c r="B256" s="51"/>
      <c r="C256" s="51"/>
      <c r="D256" s="51"/>
      <c r="E256" s="51"/>
    </row>
    <row r="257" spans="2:5" x14ac:dyDescent="0.2">
      <c r="B257" s="51"/>
      <c r="C257" s="51"/>
      <c r="D257" s="51"/>
      <c r="E257" s="51"/>
    </row>
    <row r="258" spans="2:5" x14ac:dyDescent="0.2">
      <c r="B258" s="51"/>
      <c r="C258" s="51"/>
      <c r="D258" s="51"/>
      <c r="E258" s="51"/>
    </row>
    <row r="259" spans="2:5" x14ac:dyDescent="0.2">
      <c r="B259" s="51"/>
      <c r="C259" s="51"/>
      <c r="D259" s="51"/>
      <c r="E259" s="51"/>
    </row>
    <row r="260" spans="2:5" x14ac:dyDescent="0.2">
      <c r="B260" s="51"/>
      <c r="C260" s="51"/>
      <c r="D260" s="51"/>
      <c r="E260" s="51"/>
    </row>
    <row r="261" spans="2:5" x14ac:dyDescent="0.2">
      <c r="B261" s="51"/>
      <c r="C261" s="51"/>
      <c r="D261" s="51"/>
      <c r="E261" s="51"/>
    </row>
    <row r="262" spans="2:5" x14ac:dyDescent="0.2">
      <c r="B262" s="51"/>
      <c r="C262" s="51"/>
      <c r="D262" s="51"/>
      <c r="E262" s="51"/>
    </row>
    <row r="263" spans="2:5" x14ac:dyDescent="0.2">
      <c r="B263" s="51"/>
      <c r="C263" s="51"/>
      <c r="D263" s="51"/>
      <c r="E263" s="51"/>
    </row>
    <row r="264" spans="2:5" x14ac:dyDescent="0.2">
      <c r="B264" s="51"/>
      <c r="C264" s="51"/>
      <c r="D264" s="51"/>
      <c r="E264" s="51"/>
    </row>
    <row r="265" spans="2:5" x14ac:dyDescent="0.2">
      <c r="B265" s="51"/>
      <c r="C265" s="51"/>
      <c r="D265" s="51"/>
      <c r="E265" s="51"/>
    </row>
    <row r="266" spans="2:5" x14ac:dyDescent="0.2">
      <c r="B266" s="51"/>
      <c r="C266" s="51"/>
      <c r="D266" s="51"/>
      <c r="E266" s="51"/>
    </row>
    <row r="267" spans="2:5" x14ac:dyDescent="0.2">
      <c r="B267" s="51"/>
      <c r="C267" s="51"/>
      <c r="D267" s="51"/>
      <c r="E267" s="51"/>
    </row>
    <row r="268" spans="2:5" x14ac:dyDescent="0.2">
      <c r="B268" s="51"/>
      <c r="C268" s="51"/>
      <c r="D268" s="51"/>
      <c r="E268" s="51"/>
    </row>
    <row r="269" spans="2:5" x14ac:dyDescent="0.2">
      <c r="B269" s="51"/>
      <c r="C269" s="51"/>
      <c r="D269" s="51"/>
      <c r="E269" s="51"/>
    </row>
    <row r="270" spans="2:5" x14ac:dyDescent="0.2">
      <c r="B270" s="51"/>
      <c r="C270" s="51"/>
      <c r="D270" s="51"/>
      <c r="E270" s="51"/>
    </row>
    <row r="271" spans="2:5" x14ac:dyDescent="0.2">
      <c r="B271" s="51"/>
      <c r="C271" s="51"/>
      <c r="D271" s="51"/>
      <c r="E271" s="51"/>
    </row>
    <row r="272" spans="2:5" x14ac:dyDescent="0.2">
      <c r="B272" s="51"/>
      <c r="C272" s="51"/>
      <c r="D272" s="51"/>
      <c r="E272" s="51"/>
    </row>
    <row r="273" spans="2:5" x14ac:dyDescent="0.2">
      <c r="B273" s="51"/>
      <c r="C273" s="51"/>
      <c r="D273" s="51"/>
      <c r="E273" s="51"/>
    </row>
    <row r="274" spans="2:5" x14ac:dyDescent="0.2">
      <c r="B274" s="51"/>
      <c r="C274" s="51"/>
      <c r="D274" s="51"/>
      <c r="E274" s="51"/>
    </row>
    <row r="275" spans="2:5" x14ac:dyDescent="0.2">
      <c r="B275" s="51"/>
      <c r="C275" s="51"/>
      <c r="D275" s="51"/>
      <c r="E275" s="51"/>
    </row>
    <row r="276" spans="2:5" x14ac:dyDescent="0.2">
      <c r="B276" s="51"/>
      <c r="C276" s="51"/>
      <c r="D276" s="51"/>
      <c r="E276" s="51"/>
    </row>
    <row r="277" spans="2:5" x14ac:dyDescent="0.2">
      <c r="B277" s="51"/>
      <c r="C277" s="51"/>
      <c r="D277" s="51"/>
      <c r="E277" s="51"/>
    </row>
    <row r="278" spans="2:5" x14ac:dyDescent="0.2">
      <c r="B278" s="51"/>
      <c r="C278" s="51"/>
      <c r="D278" s="51"/>
      <c r="E278" s="51"/>
    </row>
    <row r="279" spans="2:5" x14ac:dyDescent="0.2">
      <c r="B279" s="51"/>
      <c r="C279" s="51"/>
      <c r="D279" s="51"/>
      <c r="E279" s="51"/>
    </row>
    <row r="280" spans="2:5" x14ac:dyDescent="0.2">
      <c r="B280" s="51"/>
      <c r="C280" s="51"/>
      <c r="D280" s="51"/>
      <c r="E280" s="51"/>
    </row>
    <row r="281" spans="2:5" x14ac:dyDescent="0.2">
      <c r="B281" s="51"/>
      <c r="C281" s="51"/>
      <c r="D281" s="51"/>
      <c r="E281" s="51"/>
    </row>
    <row r="282" spans="2:5" x14ac:dyDescent="0.2">
      <c r="B282" s="51"/>
      <c r="C282" s="51"/>
      <c r="D282" s="51"/>
      <c r="E282" s="51"/>
    </row>
    <row r="283" spans="2:5" x14ac:dyDescent="0.2">
      <c r="B283" s="51"/>
      <c r="C283" s="51"/>
      <c r="D283" s="51"/>
      <c r="E283" s="51"/>
    </row>
    <row r="284" spans="2:5" x14ac:dyDescent="0.2">
      <c r="B284" s="51"/>
      <c r="C284" s="51"/>
      <c r="D284" s="51"/>
      <c r="E284" s="51"/>
    </row>
    <row r="285" spans="2:5" x14ac:dyDescent="0.2">
      <c r="B285" s="51"/>
      <c r="C285" s="51"/>
      <c r="D285" s="51"/>
      <c r="E285" s="51"/>
    </row>
    <row r="286" spans="2:5" x14ac:dyDescent="0.2">
      <c r="B286" s="51"/>
      <c r="C286" s="51"/>
      <c r="D286" s="51"/>
      <c r="E286" s="51"/>
    </row>
    <row r="287" spans="2:5" x14ac:dyDescent="0.2">
      <c r="B287" s="51"/>
      <c r="C287" s="51"/>
      <c r="D287" s="51"/>
      <c r="E287" s="51"/>
    </row>
    <row r="288" spans="2:5" x14ac:dyDescent="0.2">
      <c r="B288" s="51"/>
      <c r="C288" s="51"/>
      <c r="D288" s="51"/>
      <c r="E288" s="51"/>
    </row>
    <row r="289" spans="2:5" x14ac:dyDescent="0.2">
      <c r="B289" s="51"/>
      <c r="C289" s="51"/>
      <c r="D289" s="51"/>
      <c r="E289" s="51"/>
    </row>
    <row r="290" spans="2:5" x14ac:dyDescent="0.2">
      <c r="B290" s="51"/>
      <c r="C290" s="51"/>
      <c r="D290" s="51"/>
      <c r="E290" s="51"/>
    </row>
    <row r="291" spans="2:5" x14ac:dyDescent="0.2">
      <c r="B291" s="51"/>
      <c r="C291" s="51"/>
      <c r="D291" s="51"/>
      <c r="E291" s="51"/>
    </row>
    <row r="292" spans="2:5" x14ac:dyDescent="0.2">
      <c r="B292" s="51"/>
      <c r="C292" s="51"/>
      <c r="D292" s="51"/>
      <c r="E292" s="51"/>
    </row>
    <row r="293" spans="2:5" x14ac:dyDescent="0.2">
      <c r="B293" s="51"/>
      <c r="C293" s="51"/>
      <c r="D293" s="51"/>
      <c r="E293" s="51"/>
    </row>
    <row r="294" spans="2:5" x14ac:dyDescent="0.2">
      <c r="B294" s="51"/>
      <c r="C294" s="51"/>
      <c r="D294" s="51"/>
      <c r="E294" s="51"/>
    </row>
    <row r="295" spans="2:5" x14ac:dyDescent="0.2">
      <c r="B295" s="51"/>
      <c r="C295" s="51"/>
      <c r="D295" s="51"/>
      <c r="E295" s="51"/>
    </row>
    <row r="296" spans="2:5" x14ac:dyDescent="0.2">
      <c r="B296" s="51"/>
      <c r="C296" s="51"/>
      <c r="D296" s="51"/>
      <c r="E296" s="51"/>
    </row>
    <row r="297" spans="2:5" x14ac:dyDescent="0.2">
      <c r="B297" s="51"/>
      <c r="C297" s="51"/>
      <c r="D297" s="51"/>
      <c r="E297" s="51"/>
    </row>
    <row r="298" spans="2:5" x14ac:dyDescent="0.2">
      <c r="B298" s="51"/>
      <c r="C298" s="51"/>
      <c r="D298" s="51"/>
      <c r="E298" s="51"/>
    </row>
    <row r="299" spans="2:5" x14ac:dyDescent="0.2">
      <c r="B299" s="51"/>
      <c r="C299" s="51"/>
      <c r="D299" s="51"/>
      <c r="E299" s="51"/>
    </row>
    <row r="300" spans="2:5" x14ac:dyDescent="0.2">
      <c r="B300" s="51"/>
      <c r="C300" s="51"/>
      <c r="D300" s="51"/>
      <c r="E300" s="51"/>
    </row>
    <row r="301" spans="2:5" x14ac:dyDescent="0.2">
      <c r="B301" s="51"/>
      <c r="C301" s="51"/>
      <c r="D301" s="51"/>
      <c r="E301" s="51"/>
    </row>
    <row r="302" spans="2:5" x14ac:dyDescent="0.2">
      <c r="B302" s="51"/>
      <c r="C302" s="51"/>
      <c r="D302" s="51"/>
      <c r="E302" s="51"/>
    </row>
    <row r="303" spans="2:5" x14ac:dyDescent="0.2">
      <c r="B303" s="51"/>
      <c r="C303" s="51"/>
      <c r="D303" s="51"/>
      <c r="E303" s="51"/>
    </row>
    <row r="304" spans="2:5" x14ac:dyDescent="0.2">
      <c r="B304" s="51"/>
      <c r="C304" s="51"/>
      <c r="D304" s="51"/>
      <c r="E304" s="51"/>
    </row>
    <row r="305" spans="2:5" x14ac:dyDescent="0.2">
      <c r="B305" s="51"/>
      <c r="C305" s="51"/>
      <c r="D305" s="51"/>
      <c r="E305" s="51"/>
    </row>
    <row r="306" spans="2:5" x14ac:dyDescent="0.2">
      <c r="B306" s="51"/>
      <c r="C306" s="51"/>
      <c r="D306" s="51"/>
      <c r="E306" s="51"/>
    </row>
    <row r="307" spans="2:5" x14ac:dyDescent="0.2">
      <c r="B307" s="51"/>
      <c r="C307" s="51"/>
      <c r="D307" s="51"/>
      <c r="E307" s="51"/>
    </row>
    <row r="308" spans="2:5" x14ac:dyDescent="0.2">
      <c r="B308" s="51"/>
      <c r="C308" s="51"/>
      <c r="D308" s="51"/>
      <c r="E308" s="51"/>
    </row>
    <row r="309" spans="2:5" x14ac:dyDescent="0.2">
      <c r="B309" s="51"/>
      <c r="C309" s="51"/>
      <c r="D309" s="51"/>
      <c r="E309" s="51"/>
    </row>
    <row r="310" spans="2:5" x14ac:dyDescent="0.2">
      <c r="B310" s="51"/>
      <c r="C310" s="51"/>
      <c r="D310" s="51"/>
      <c r="E310" s="51"/>
    </row>
    <row r="311" spans="2:5" x14ac:dyDescent="0.2">
      <c r="B311" s="51"/>
      <c r="C311" s="51"/>
      <c r="D311" s="51"/>
      <c r="E311" s="51"/>
    </row>
    <row r="312" spans="2:5" x14ac:dyDescent="0.2">
      <c r="B312" s="51"/>
      <c r="C312" s="51"/>
      <c r="D312" s="51"/>
      <c r="E312" s="51"/>
    </row>
    <row r="313" spans="2:5" x14ac:dyDescent="0.2">
      <c r="B313" s="51"/>
      <c r="C313" s="51"/>
      <c r="D313" s="51"/>
      <c r="E313" s="51"/>
    </row>
    <row r="314" spans="2:5" x14ac:dyDescent="0.2">
      <c r="B314" s="51"/>
      <c r="C314" s="51"/>
      <c r="D314" s="51"/>
      <c r="E314" s="51"/>
    </row>
    <row r="315" spans="2:5" x14ac:dyDescent="0.2">
      <c r="B315" s="51"/>
      <c r="C315" s="51"/>
      <c r="D315" s="51"/>
      <c r="E315" s="51"/>
    </row>
    <row r="316" spans="2:5" x14ac:dyDescent="0.2">
      <c r="B316" s="51"/>
      <c r="C316" s="51"/>
      <c r="D316" s="51"/>
      <c r="E316" s="51"/>
    </row>
    <row r="317" spans="2:5" x14ac:dyDescent="0.2">
      <c r="B317" s="51"/>
      <c r="C317" s="51"/>
      <c r="D317" s="51"/>
      <c r="E317" s="51"/>
    </row>
    <row r="318" spans="2:5" x14ac:dyDescent="0.2">
      <c r="B318" s="51"/>
      <c r="C318" s="51"/>
      <c r="D318" s="51"/>
      <c r="E318" s="51"/>
    </row>
    <row r="319" spans="2:5" x14ac:dyDescent="0.2">
      <c r="B319" s="51"/>
      <c r="C319" s="51"/>
      <c r="D319" s="51"/>
      <c r="E319" s="51"/>
    </row>
    <row r="320" spans="2:5" x14ac:dyDescent="0.2">
      <c r="B320" s="51"/>
      <c r="C320" s="51"/>
      <c r="D320" s="51"/>
      <c r="E320" s="51"/>
    </row>
    <row r="321" spans="2:5" x14ac:dyDescent="0.2">
      <c r="B321" s="51"/>
      <c r="C321" s="51"/>
      <c r="D321" s="51"/>
      <c r="E321" s="51"/>
    </row>
    <row r="322" spans="2:5" x14ac:dyDescent="0.2">
      <c r="B322" s="51"/>
      <c r="C322" s="51"/>
      <c r="D322" s="51"/>
      <c r="E322" s="51"/>
    </row>
    <row r="323" spans="2:5" x14ac:dyDescent="0.2">
      <c r="B323" s="51"/>
      <c r="C323" s="51"/>
      <c r="D323" s="51"/>
      <c r="E323" s="51"/>
    </row>
    <row r="324" spans="2:5" x14ac:dyDescent="0.2">
      <c r="B324" s="51"/>
      <c r="C324" s="51"/>
      <c r="D324" s="51"/>
      <c r="E324" s="51"/>
    </row>
    <row r="325" spans="2:5" x14ac:dyDescent="0.2">
      <c r="B325" s="51"/>
      <c r="C325" s="51"/>
      <c r="D325" s="51"/>
      <c r="E325" s="51"/>
    </row>
    <row r="326" spans="2:5" x14ac:dyDescent="0.2">
      <c r="B326" s="51"/>
      <c r="C326" s="51"/>
      <c r="D326" s="51"/>
      <c r="E326" s="51"/>
    </row>
    <row r="327" spans="2:5" x14ac:dyDescent="0.2">
      <c r="B327" s="51"/>
      <c r="C327" s="51"/>
      <c r="D327" s="51"/>
      <c r="E327" s="51"/>
    </row>
    <row r="328" spans="2:5" x14ac:dyDescent="0.2">
      <c r="B328" s="51"/>
      <c r="C328" s="51"/>
      <c r="D328" s="51"/>
      <c r="E328" s="51"/>
    </row>
    <row r="329" spans="2:5" x14ac:dyDescent="0.2">
      <c r="B329" s="51"/>
      <c r="C329" s="51"/>
      <c r="D329" s="51"/>
      <c r="E329" s="51"/>
    </row>
    <row r="330" spans="2:5" x14ac:dyDescent="0.2">
      <c r="B330" s="51"/>
      <c r="C330" s="51"/>
      <c r="D330" s="51"/>
      <c r="E330" s="51"/>
    </row>
    <row r="331" spans="2:5" x14ac:dyDescent="0.2">
      <c r="B331" s="51"/>
      <c r="C331" s="51"/>
      <c r="D331" s="51"/>
      <c r="E331" s="51"/>
    </row>
    <row r="332" spans="2:5" x14ac:dyDescent="0.2">
      <c r="B332" s="51"/>
      <c r="C332" s="51"/>
      <c r="D332" s="51"/>
      <c r="E332" s="51"/>
    </row>
    <row r="333" spans="2:5" x14ac:dyDescent="0.2">
      <c r="B333" s="51"/>
      <c r="C333" s="51"/>
      <c r="D333" s="51"/>
      <c r="E333" s="51"/>
    </row>
    <row r="334" spans="2:5" x14ac:dyDescent="0.2">
      <c r="B334" s="51"/>
      <c r="C334" s="51"/>
      <c r="D334" s="51"/>
      <c r="E334" s="51"/>
    </row>
    <row r="335" spans="2:5" x14ac:dyDescent="0.2">
      <c r="B335" s="51"/>
      <c r="C335" s="51"/>
      <c r="D335" s="51"/>
      <c r="E335" s="51"/>
    </row>
    <row r="336" spans="2:5" x14ac:dyDescent="0.2">
      <c r="B336" s="51"/>
      <c r="C336" s="51"/>
      <c r="D336" s="51"/>
      <c r="E336" s="51"/>
    </row>
    <row r="337" spans="2:5" x14ac:dyDescent="0.2">
      <c r="B337" s="51"/>
      <c r="C337" s="51"/>
      <c r="D337" s="51"/>
      <c r="E337" s="51"/>
    </row>
    <row r="338" spans="2:5" x14ac:dyDescent="0.2">
      <c r="B338" s="51"/>
      <c r="C338" s="51"/>
      <c r="D338" s="51"/>
      <c r="E338" s="51"/>
    </row>
    <row r="339" spans="2:5" x14ac:dyDescent="0.2">
      <c r="B339" s="51"/>
      <c r="C339" s="51"/>
      <c r="D339" s="51"/>
      <c r="E339" s="51"/>
    </row>
    <row r="340" spans="2:5" x14ac:dyDescent="0.2">
      <c r="B340" s="51"/>
      <c r="C340" s="51"/>
      <c r="D340" s="51"/>
      <c r="E340" s="51"/>
    </row>
    <row r="341" spans="2:5" x14ac:dyDescent="0.2">
      <c r="B341" s="51"/>
      <c r="C341" s="51"/>
      <c r="D341" s="51"/>
      <c r="E341" s="51"/>
    </row>
    <row r="342" spans="2:5" x14ac:dyDescent="0.2">
      <c r="B342" s="51"/>
      <c r="C342" s="51"/>
      <c r="D342" s="51"/>
      <c r="E342" s="51"/>
    </row>
    <row r="343" spans="2:5" x14ac:dyDescent="0.2">
      <c r="B343" s="51"/>
      <c r="C343" s="51"/>
      <c r="D343" s="51"/>
      <c r="E343" s="51"/>
    </row>
    <row r="344" spans="2:5" x14ac:dyDescent="0.2">
      <c r="B344" s="51"/>
      <c r="C344" s="51"/>
      <c r="D344" s="51"/>
      <c r="E344" s="51"/>
    </row>
    <row r="345" spans="2:5" x14ac:dyDescent="0.2">
      <c r="B345" s="51"/>
      <c r="C345" s="51"/>
      <c r="D345" s="51"/>
      <c r="E345" s="51"/>
    </row>
    <row r="346" spans="2:5" x14ac:dyDescent="0.2">
      <c r="B346" s="51"/>
      <c r="C346" s="51"/>
      <c r="D346" s="51"/>
      <c r="E346" s="51"/>
    </row>
    <row r="347" spans="2:5" x14ac:dyDescent="0.2">
      <c r="B347" s="51"/>
      <c r="C347" s="51"/>
      <c r="D347" s="51"/>
      <c r="E347" s="51"/>
    </row>
    <row r="348" spans="2:5" x14ac:dyDescent="0.2">
      <c r="B348" s="51"/>
      <c r="C348" s="51"/>
      <c r="D348" s="51"/>
      <c r="E348" s="51"/>
    </row>
    <row r="349" spans="2:5" x14ac:dyDescent="0.2">
      <c r="B349" s="51"/>
      <c r="C349" s="51"/>
      <c r="D349" s="51"/>
      <c r="E349" s="51"/>
    </row>
    <row r="350" spans="2:5" x14ac:dyDescent="0.2">
      <c r="B350" s="51"/>
      <c r="C350" s="51"/>
      <c r="D350" s="51"/>
      <c r="E350" s="51"/>
    </row>
    <row r="351" spans="2:5" x14ac:dyDescent="0.2">
      <c r="B351" s="51"/>
      <c r="C351" s="51"/>
      <c r="D351" s="51"/>
      <c r="E351" s="51"/>
    </row>
    <row r="352" spans="2:5" x14ac:dyDescent="0.2">
      <c r="B352" s="51"/>
      <c r="C352" s="51"/>
      <c r="D352" s="51"/>
      <c r="E352" s="51"/>
    </row>
    <row r="353" spans="2:5" x14ac:dyDescent="0.2">
      <c r="B353" s="51"/>
      <c r="C353" s="51"/>
      <c r="D353" s="51"/>
      <c r="E353" s="51"/>
    </row>
    <row r="354" spans="2:5" x14ac:dyDescent="0.2">
      <c r="B354" s="51"/>
      <c r="C354" s="51"/>
      <c r="D354" s="51"/>
      <c r="E354" s="51"/>
    </row>
    <row r="355" spans="2:5" x14ac:dyDescent="0.2">
      <c r="B355" s="51"/>
      <c r="C355" s="51"/>
      <c r="D355" s="51"/>
      <c r="E355" s="51"/>
    </row>
    <row r="356" spans="2:5" x14ac:dyDescent="0.2">
      <c r="B356" s="51"/>
      <c r="C356" s="51"/>
      <c r="D356" s="51"/>
      <c r="E356" s="51"/>
    </row>
    <row r="357" spans="2:5" x14ac:dyDescent="0.2">
      <c r="B357" s="51"/>
      <c r="C357" s="51"/>
      <c r="D357" s="51"/>
      <c r="E357" s="51"/>
    </row>
    <row r="358" spans="2:5" x14ac:dyDescent="0.2">
      <c r="B358" s="51"/>
      <c r="C358" s="51"/>
      <c r="D358" s="51"/>
      <c r="E358" s="51"/>
    </row>
    <row r="359" spans="2:5" x14ac:dyDescent="0.2">
      <c r="B359" s="51"/>
      <c r="C359" s="51"/>
      <c r="D359" s="51"/>
      <c r="E359" s="51"/>
    </row>
    <row r="360" spans="2:5" x14ac:dyDescent="0.2">
      <c r="B360" s="51"/>
      <c r="C360" s="51"/>
      <c r="D360" s="51"/>
      <c r="E360" s="51"/>
    </row>
    <row r="361" spans="2:5" x14ac:dyDescent="0.2">
      <c r="B361" s="51"/>
      <c r="C361" s="51"/>
      <c r="D361" s="51"/>
      <c r="E361" s="51"/>
    </row>
    <row r="362" spans="2:5" x14ac:dyDescent="0.2">
      <c r="B362" s="51"/>
      <c r="C362" s="51"/>
      <c r="D362" s="51"/>
      <c r="E362" s="51"/>
    </row>
    <row r="363" spans="2:5" x14ac:dyDescent="0.2">
      <c r="B363" s="51"/>
      <c r="C363" s="51"/>
      <c r="D363" s="51"/>
      <c r="E363" s="51"/>
    </row>
    <row r="364" spans="2:5" x14ac:dyDescent="0.2">
      <c r="B364" s="51"/>
      <c r="C364" s="51"/>
      <c r="D364" s="51"/>
      <c r="E364" s="51"/>
    </row>
    <row r="365" spans="2:5" x14ac:dyDescent="0.2">
      <c r="B365" s="51"/>
      <c r="C365" s="51"/>
      <c r="D365" s="51"/>
      <c r="E365" s="51"/>
    </row>
    <row r="366" spans="2:5" x14ac:dyDescent="0.2">
      <c r="B366" s="51"/>
      <c r="C366" s="51"/>
      <c r="D366" s="51"/>
      <c r="E366" s="51"/>
    </row>
    <row r="367" spans="2:5" x14ac:dyDescent="0.2">
      <c r="B367" s="51"/>
      <c r="C367" s="51"/>
      <c r="D367" s="51"/>
      <c r="E367" s="51"/>
    </row>
    <row r="368" spans="2:5" x14ac:dyDescent="0.2">
      <c r="B368" s="51"/>
      <c r="C368" s="51"/>
      <c r="D368" s="51"/>
      <c r="E368" s="51"/>
    </row>
    <row r="369" spans="2:5" x14ac:dyDescent="0.2">
      <c r="B369" s="51"/>
      <c r="C369" s="51"/>
      <c r="D369" s="51"/>
      <c r="E369" s="51"/>
    </row>
    <row r="370" spans="2:5" x14ac:dyDescent="0.2">
      <c r="B370" s="51"/>
      <c r="C370" s="51"/>
      <c r="D370" s="51"/>
      <c r="E370" s="51"/>
    </row>
    <row r="371" spans="2:5" x14ac:dyDescent="0.2">
      <c r="B371" s="51"/>
      <c r="C371" s="51"/>
      <c r="D371" s="51"/>
      <c r="E371" s="51"/>
    </row>
    <row r="372" spans="2:5" x14ac:dyDescent="0.2">
      <c r="B372" s="51"/>
      <c r="C372" s="51"/>
      <c r="D372" s="51"/>
      <c r="E372" s="51"/>
    </row>
    <row r="373" spans="2:5" x14ac:dyDescent="0.2">
      <c r="B373" s="51"/>
      <c r="C373" s="51"/>
      <c r="D373" s="51"/>
      <c r="E373" s="51"/>
    </row>
    <row r="374" spans="2:5" x14ac:dyDescent="0.2">
      <c r="B374" s="51"/>
      <c r="C374" s="51"/>
      <c r="D374" s="51"/>
      <c r="E374" s="51"/>
    </row>
    <row r="375" spans="2:5" x14ac:dyDescent="0.2">
      <c r="B375" s="51"/>
      <c r="C375" s="51"/>
      <c r="D375" s="51"/>
      <c r="E375" s="51"/>
    </row>
    <row r="376" spans="2:5" x14ac:dyDescent="0.2">
      <c r="B376" s="51"/>
      <c r="C376" s="51"/>
      <c r="D376" s="51"/>
      <c r="E376" s="51"/>
    </row>
    <row r="377" spans="2:5" x14ac:dyDescent="0.2">
      <c r="B377" s="51"/>
      <c r="C377" s="51"/>
      <c r="D377" s="51"/>
      <c r="E377" s="51"/>
    </row>
    <row r="378" spans="2:5" x14ac:dyDescent="0.2">
      <c r="B378" s="51"/>
      <c r="C378" s="51"/>
      <c r="D378" s="51"/>
      <c r="E378" s="51"/>
    </row>
    <row r="379" spans="2:5" x14ac:dyDescent="0.2">
      <c r="B379" s="51"/>
      <c r="C379" s="51"/>
      <c r="D379" s="51"/>
      <c r="E379" s="51"/>
    </row>
    <row r="380" spans="2:5" x14ac:dyDescent="0.2">
      <c r="B380" s="51"/>
      <c r="C380" s="51"/>
      <c r="D380" s="51"/>
      <c r="E380" s="51"/>
    </row>
    <row r="381" spans="2:5" x14ac:dyDescent="0.2">
      <c r="B381" s="51"/>
      <c r="C381" s="51"/>
      <c r="D381" s="51"/>
      <c r="E381" s="51"/>
    </row>
    <row r="382" spans="2:5" x14ac:dyDescent="0.2">
      <c r="B382" s="51"/>
      <c r="C382" s="51"/>
      <c r="D382" s="51"/>
      <c r="E382" s="51"/>
    </row>
    <row r="383" spans="2:5" x14ac:dyDescent="0.2">
      <c r="B383" s="51"/>
      <c r="C383" s="51"/>
      <c r="D383" s="51"/>
      <c r="E383" s="51"/>
    </row>
    <row r="384" spans="2:5" x14ac:dyDescent="0.2">
      <c r="B384" s="51"/>
      <c r="C384" s="51"/>
      <c r="D384" s="51"/>
      <c r="E384" s="51"/>
    </row>
    <row r="385" spans="2:5" x14ac:dyDescent="0.2">
      <c r="B385" s="51"/>
      <c r="C385" s="51"/>
      <c r="D385" s="51"/>
      <c r="E385" s="51"/>
    </row>
    <row r="386" spans="2:5" x14ac:dyDescent="0.2">
      <c r="B386" s="51"/>
      <c r="C386" s="51"/>
      <c r="D386" s="51"/>
      <c r="E386" s="51"/>
    </row>
    <row r="387" spans="2:5" x14ac:dyDescent="0.2">
      <c r="B387" s="51"/>
      <c r="C387" s="51"/>
      <c r="D387" s="51"/>
      <c r="E387" s="51"/>
    </row>
    <row r="388" spans="2:5" x14ac:dyDescent="0.2">
      <c r="B388" s="51"/>
      <c r="C388" s="51"/>
      <c r="D388" s="51"/>
      <c r="E388" s="51"/>
    </row>
    <row r="389" spans="2:5" x14ac:dyDescent="0.2">
      <c r="B389" s="51"/>
      <c r="C389" s="51"/>
      <c r="D389" s="51"/>
      <c r="E389" s="51"/>
    </row>
    <row r="390" spans="2:5" x14ac:dyDescent="0.2">
      <c r="B390" s="51"/>
      <c r="C390" s="51"/>
      <c r="D390" s="51"/>
      <c r="E390" s="51"/>
    </row>
    <row r="391" spans="2:5" x14ac:dyDescent="0.2">
      <c r="B391" s="51"/>
      <c r="C391" s="51"/>
      <c r="D391" s="51"/>
      <c r="E391" s="51"/>
    </row>
    <row r="392" spans="2:5" x14ac:dyDescent="0.2">
      <c r="B392" s="51"/>
      <c r="C392" s="51"/>
      <c r="D392" s="51"/>
      <c r="E392" s="51"/>
    </row>
    <row r="393" spans="2:5" x14ac:dyDescent="0.2">
      <c r="B393" s="51"/>
      <c r="C393" s="51"/>
      <c r="D393" s="51"/>
      <c r="E393" s="51"/>
    </row>
    <row r="394" spans="2:5" x14ac:dyDescent="0.2">
      <c r="B394" s="51"/>
      <c r="C394" s="51"/>
      <c r="D394" s="51"/>
      <c r="E394" s="51"/>
    </row>
    <row r="395" spans="2:5" x14ac:dyDescent="0.2">
      <c r="B395" s="51"/>
      <c r="C395" s="51"/>
      <c r="D395" s="51"/>
      <c r="E395" s="51"/>
    </row>
    <row r="396" spans="2:5" x14ac:dyDescent="0.2">
      <c r="B396" s="51"/>
      <c r="C396" s="51"/>
      <c r="D396" s="51"/>
      <c r="E396" s="51"/>
    </row>
    <row r="397" spans="2:5" x14ac:dyDescent="0.2">
      <c r="B397" s="51"/>
      <c r="C397" s="51"/>
      <c r="D397" s="51"/>
      <c r="E397" s="51"/>
    </row>
    <row r="398" spans="2:5" x14ac:dyDescent="0.2">
      <c r="B398" s="51"/>
      <c r="C398" s="51"/>
      <c r="D398" s="51"/>
      <c r="E398" s="51"/>
    </row>
    <row r="399" spans="2:5" x14ac:dyDescent="0.2">
      <c r="B399" s="51"/>
      <c r="C399" s="51"/>
      <c r="D399" s="51"/>
      <c r="E399" s="51"/>
    </row>
    <row r="400" spans="2:5" x14ac:dyDescent="0.2">
      <c r="B400" s="51"/>
      <c r="C400" s="51"/>
      <c r="D400" s="51"/>
      <c r="E400" s="51"/>
    </row>
    <row r="401" spans="2:5" x14ac:dyDescent="0.2">
      <c r="B401" s="51"/>
      <c r="C401" s="51"/>
      <c r="D401" s="51"/>
      <c r="E401" s="51"/>
    </row>
    <row r="402" spans="2:5" x14ac:dyDescent="0.2">
      <c r="B402" s="51"/>
      <c r="C402" s="51"/>
      <c r="D402" s="51"/>
      <c r="E402" s="51"/>
    </row>
    <row r="403" spans="2:5" x14ac:dyDescent="0.2">
      <c r="B403" s="51"/>
      <c r="C403" s="51"/>
      <c r="D403" s="51"/>
      <c r="E403" s="51"/>
    </row>
    <row r="404" spans="2:5" x14ac:dyDescent="0.2">
      <c r="B404" s="51"/>
      <c r="C404" s="51"/>
      <c r="D404" s="51"/>
      <c r="E404" s="51"/>
    </row>
    <row r="405" spans="2:5" x14ac:dyDescent="0.2">
      <c r="B405" s="51"/>
      <c r="C405" s="51"/>
      <c r="D405" s="51"/>
      <c r="E405" s="51"/>
    </row>
    <row r="406" spans="2:5" x14ac:dyDescent="0.2">
      <c r="B406" s="51"/>
      <c r="C406" s="51"/>
      <c r="D406" s="51"/>
      <c r="E406" s="51"/>
    </row>
    <row r="407" spans="2:5" x14ac:dyDescent="0.2">
      <c r="B407" s="51"/>
      <c r="C407" s="51"/>
      <c r="D407" s="51"/>
      <c r="E407" s="51"/>
    </row>
    <row r="408" spans="2:5" x14ac:dyDescent="0.2">
      <c r="B408" s="51"/>
      <c r="C408" s="51"/>
      <c r="D408" s="51"/>
      <c r="E408" s="51"/>
    </row>
    <row r="409" spans="2:5" x14ac:dyDescent="0.2">
      <c r="B409" s="51"/>
      <c r="C409" s="51"/>
      <c r="D409" s="51"/>
      <c r="E409" s="51"/>
    </row>
    <row r="410" spans="2:5" x14ac:dyDescent="0.2">
      <c r="B410" s="51"/>
      <c r="C410" s="51"/>
      <c r="D410" s="51"/>
      <c r="E410" s="51"/>
    </row>
    <row r="411" spans="2:5" x14ac:dyDescent="0.2">
      <c r="B411" s="51"/>
      <c r="C411" s="51"/>
      <c r="D411" s="51"/>
      <c r="E411" s="51"/>
    </row>
    <row r="412" spans="2:5" x14ac:dyDescent="0.2">
      <c r="B412" s="51"/>
      <c r="C412" s="51"/>
      <c r="D412" s="51"/>
      <c r="E412" s="51"/>
    </row>
    <row r="413" spans="2:5" x14ac:dyDescent="0.2">
      <c r="B413" s="51"/>
      <c r="C413" s="51"/>
      <c r="D413" s="51"/>
      <c r="E413" s="51"/>
    </row>
    <row r="414" spans="2:5" x14ac:dyDescent="0.2">
      <c r="B414" s="51"/>
      <c r="C414" s="51"/>
      <c r="D414" s="51"/>
      <c r="E414" s="51"/>
    </row>
    <row r="415" spans="2:5" x14ac:dyDescent="0.2">
      <c r="B415" s="51"/>
      <c r="C415" s="51"/>
      <c r="D415" s="51"/>
      <c r="E415" s="51"/>
    </row>
    <row r="416" spans="2:5" x14ac:dyDescent="0.2">
      <c r="B416" s="51"/>
      <c r="C416" s="51"/>
      <c r="D416" s="51"/>
      <c r="E416" s="51"/>
    </row>
    <row r="417" spans="2:5" x14ac:dyDescent="0.2">
      <c r="B417" s="51"/>
      <c r="C417" s="51"/>
      <c r="D417" s="51"/>
      <c r="E417" s="51"/>
    </row>
    <row r="418" spans="2:5" x14ac:dyDescent="0.2">
      <c r="B418" s="51"/>
      <c r="C418" s="51"/>
      <c r="D418" s="51"/>
      <c r="E418" s="51"/>
    </row>
    <row r="419" spans="2:5" x14ac:dyDescent="0.2">
      <c r="B419" s="51"/>
      <c r="C419" s="51"/>
      <c r="D419" s="51"/>
      <c r="E419" s="51"/>
    </row>
    <row r="420" spans="2:5" x14ac:dyDescent="0.2">
      <c r="B420" s="51"/>
      <c r="C420" s="51"/>
      <c r="D420" s="51"/>
      <c r="E420" s="51"/>
    </row>
    <row r="421" spans="2:5" x14ac:dyDescent="0.2">
      <c r="B421" s="51"/>
      <c r="C421" s="51"/>
      <c r="D421" s="51"/>
      <c r="E421" s="51"/>
    </row>
    <row r="422" spans="2:5" x14ac:dyDescent="0.2">
      <c r="B422" s="51"/>
      <c r="C422" s="51"/>
      <c r="D422" s="51"/>
      <c r="E422" s="51"/>
    </row>
    <row r="423" spans="2:5" x14ac:dyDescent="0.2">
      <c r="B423" s="51"/>
      <c r="C423" s="51"/>
      <c r="D423" s="51"/>
      <c r="E423" s="51"/>
    </row>
    <row r="424" spans="2:5" x14ac:dyDescent="0.2">
      <c r="B424" s="51"/>
      <c r="C424" s="51"/>
      <c r="D424" s="51"/>
      <c r="E424" s="51"/>
    </row>
    <row r="425" spans="2:5" x14ac:dyDescent="0.2">
      <c r="B425" s="51"/>
      <c r="C425" s="51"/>
      <c r="D425" s="51"/>
      <c r="E425" s="51"/>
    </row>
    <row r="426" spans="2:5" x14ac:dyDescent="0.2">
      <c r="B426" s="51"/>
      <c r="C426" s="51"/>
      <c r="D426" s="51"/>
      <c r="E426" s="51"/>
    </row>
    <row r="427" spans="2:5" x14ac:dyDescent="0.2">
      <c r="B427" s="51"/>
      <c r="C427" s="51"/>
      <c r="D427" s="51"/>
      <c r="E427" s="51"/>
    </row>
    <row r="428" spans="2:5" x14ac:dyDescent="0.2">
      <c r="B428" s="51"/>
      <c r="C428" s="51"/>
      <c r="D428" s="51"/>
      <c r="E428" s="51"/>
    </row>
    <row r="429" spans="2:5" x14ac:dyDescent="0.2">
      <c r="B429" s="51"/>
      <c r="C429" s="51"/>
      <c r="D429" s="51"/>
      <c r="E429" s="51"/>
    </row>
    <row r="430" spans="2:5" x14ac:dyDescent="0.2">
      <c r="B430" s="51"/>
      <c r="C430" s="51"/>
      <c r="D430" s="51"/>
      <c r="E430" s="51"/>
    </row>
    <row r="431" spans="2:5" x14ac:dyDescent="0.2">
      <c r="B431" s="51"/>
      <c r="C431" s="51"/>
      <c r="D431" s="51"/>
      <c r="E431" s="51"/>
    </row>
    <row r="432" spans="2:5" x14ac:dyDescent="0.2">
      <c r="B432" s="51"/>
      <c r="C432" s="51"/>
      <c r="D432" s="51"/>
      <c r="E432" s="51"/>
    </row>
    <row r="433" spans="2:5" x14ac:dyDescent="0.2">
      <c r="B433" s="51"/>
      <c r="C433" s="51"/>
      <c r="D433" s="51"/>
      <c r="E433" s="51"/>
    </row>
    <row r="434" spans="2:5" x14ac:dyDescent="0.2">
      <c r="B434" s="51"/>
      <c r="C434" s="51"/>
      <c r="D434" s="51"/>
      <c r="E434" s="51"/>
    </row>
    <row r="435" spans="2:5" x14ac:dyDescent="0.2">
      <c r="B435" s="51"/>
      <c r="C435" s="51"/>
      <c r="D435" s="51"/>
      <c r="E435" s="51"/>
    </row>
    <row r="436" spans="2:5" x14ac:dyDescent="0.2">
      <c r="B436" s="51"/>
      <c r="C436" s="51"/>
      <c r="D436" s="51"/>
      <c r="E436" s="51"/>
    </row>
    <row r="437" spans="2:5" x14ac:dyDescent="0.2">
      <c r="B437" s="51"/>
      <c r="C437" s="51"/>
      <c r="D437" s="51"/>
      <c r="E437" s="51"/>
    </row>
    <row r="438" spans="2:5" x14ac:dyDescent="0.2">
      <c r="B438" s="51"/>
      <c r="C438" s="51"/>
      <c r="D438" s="51"/>
      <c r="E438" s="51"/>
    </row>
    <row r="439" spans="2:5" x14ac:dyDescent="0.2">
      <c r="B439" s="51"/>
      <c r="C439" s="51"/>
      <c r="D439" s="51"/>
      <c r="E439" s="51"/>
    </row>
    <row r="440" spans="2:5" x14ac:dyDescent="0.2">
      <c r="B440" s="51"/>
      <c r="C440" s="51"/>
      <c r="D440" s="51"/>
      <c r="E440" s="51"/>
    </row>
    <row r="441" spans="2:5" x14ac:dyDescent="0.2">
      <c r="B441" s="51"/>
      <c r="C441" s="51"/>
      <c r="D441" s="51"/>
      <c r="E441" s="51"/>
    </row>
    <row r="442" spans="2:5" x14ac:dyDescent="0.2">
      <c r="B442" s="51"/>
      <c r="C442" s="51"/>
      <c r="D442" s="51"/>
      <c r="E442" s="51"/>
    </row>
    <row r="443" spans="2:5" x14ac:dyDescent="0.2">
      <c r="B443" s="51"/>
      <c r="C443" s="51"/>
      <c r="D443" s="51"/>
      <c r="E443" s="51"/>
    </row>
    <row r="444" spans="2:5" x14ac:dyDescent="0.2">
      <c r="B444" s="51"/>
      <c r="C444" s="51"/>
      <c r="D444" s="51"/>
      <c r="E444" s="51"/>
    </row>
    <row r="445" spans="2:5" x14ac:dyDescent="0.2">
      <c r="B445" s="51"/>
      <c r="C445" s="51"/>
      <c r="D445" s="51"/>
      <c r="E445" s="51"/>
    </row>
    <row r="446" spans="2:5" x14ac:dyDescent="0.2">
      <c r="B446" s="51"/>
      <c r="C446" s="51"/>
      <c r="D446" s="51"/>
      <c r="E446" s="51"/>
    </row>
    <row r="447" spans="2:5" x14ac:dyDescent="0.2">
      <c r="B447" s="51"/>
      <c r="C447" s="51"/>
      <c r="D447" s="51"/>
      <c r="E447" s="51"/>
    </row>
    <row r="448" spans="2:5" x14ac:dyDescent="0.2">
      <c r="B448" s="51"/>
      <c r="C448" s="51"/>
      <c r="D448" s="51"/>
      <c r="E448" s="51"/>
    </row>
    <row r="449" spans="2:5" x14ac:dyDescent="0.2">
      <c r="B449" s="51"/>
      <c r="C449" s="51"/>
      <c r="D449" s="51"/>
      <c r="E449" s="51"/>
    </row>
    <row r="450" spans="2:5" x14ac:dyDescent="0.2">
      <c r="B450" s="51"/>
      <c r="C450" s="51"/>
      <c r="D450" s="51"/>
      <c r="E450" s="51"/>
    </row>
    <row r="451" spans="2:5" x14ac:dyDescent="0.2">
      <c r="B451" s="51"/>
      <c r="C451" s="51"/>
      <c r="D451" s="51"/>
      <c r="E451" s="51"/>
    </row>
    <row r="452" spans="2:5" x14ac:dyDescent="0.2">
      <c r="B452" s="51"/>
      <c r="C452" s="51"/>
      <c r="D452" s="51"/>
      <c r="E452" s="51"/>
    </row>
    <row r="453" spans="2:5" x14ac:dyDescent="0.2">
      <c r="B453" s="51"/>
      <c r="C453" s="51"/>
      <c r="D453" s="51"/>
      <c r="E453" s="51"/>
    </row>
    <row r="454" spans="2:5" x14ac:dyDescent="0.2">
      <c r="B454" s="51"/>
      <c r="C454" s="51"/>
      <c r="D454" s="51"/>
      <c r="E454" s="51"/>
    </row>
    <row r="455" spans="2:5" x14ac:dyDescent="0.2">
      <c r="B455" s="51"/>
      <c r="C455" s="51"/>
      <c r="D455" s="51"/>
      <c r="E455" s="51"/>
    </row>
    <row r="456" spans="2:5" x14ac:dyDescent="0.2">
      <c r="B456" s="51"/>
      <c r="C456" s="51"/>
      <c r="D456" s="51"/>
      <c r="E456" s="51"/>
    </row>
    <row r="457" spans="2:5" x14ac:dyDescent="0.2">
      <c r="B457" s="51"/>
      <c r="C457" s="51"/>
      <c r="D457" s="51"/>
      <c r="E457" s="51"/>
    </row>
    <row r="458" spans="2:5" x14ac:dyDescent="0.2">
      <c r="B458" s="51"/>
      <c r="C458" s="51"/>
      <c r="D458" s="51"/>
      <c r="E458" s="51"/>
    </row>
    <row r="459" spans="2:5" x14ac:dyDescent="0.2">
      <c r="B459" s="51"/>
      <c r="C459" s="51"/>
      <c r="D459" s="51"/>
      <c r="E459" s="51"/>
    </row>
    <row r="460" spans="2:5" x14ac:dyDescent="0.2">
      <c r="B460" s="51"/>
      <c r="C460" s="51"/>
      <c r="D460" s="51"/>
      <c r="E460" s="51"/>
    </row>
    <row r="461" spans="2:5" x14ac:dyDescent="0.2">
      <c r="B461" s="51"/>
      <c r="C461" s="51"/>
      <c r="D461" s="51"/>
      <c r="E461" s="51"/>
    </row>
    <row r="462" spans="2:5" x14ac:dyDescent="0.2">
      <c r="B462" s="51"/>
      <c r="C462" s="51"/>
      <c r="D462" s="51"/>
      <c r="E462" s="51"/>
    </row>
    <row r="463" spans="2:5" x14ac:dyDescent="0.2">
      <c r="B463" s="51"/>
      <c r="C463" s="51"/>
      <c r="D463" s="51"/>
      <c r="E463" s="51"/>
    </row>
    <row r="464" spans="2:5" x14ac:dyDescent="0.2">
      <c r="B464" s="51"/>
      <c r="C464" s="51"/>
      <c r="D464" s="51"/>
      <c r="E464" s="51"/>
    </row>
    <row r="465" spans="2:5" x14ac:dyDescent="0.2">
      <c r="B465" s="51"/>
      <c r="C465" s="51"/>
      <c r="D465" s="51"/>
      <c r="E465" s="51"/>
    </row>
    <row r="466" spans="2:5" x14ac:dyDescent="0.2">
      <c r="B466" s="51"/>
      <c r="C466" s="51"/>
      <c r="D466" s="51"/>
      <c r="E466" s="51"/>
    </row>
    <row r="467" spans="2:5" x14ac:dyDescent="0.2">
      <c r="B467" s="51"/>
      <c r="C467" s="51"/>
      <c r="D467" s="51"/>
      <c r="E467" s="51"/>
    </row>
    <row r="468" spans="2:5" x14ac:dyDescent="0.2">
      <c r="B468" s="51"/>
      <c r="C468" s="51"/>
      <c r="D468" s="51"/>
      <c r="E468" s="51"/>
    </row>
    <row r="469" spans="2:5" x14ac:dyDescent="0.2">
      <c r="B469" s="51"/>
      <c r="C469" s="51"/>
      <c r="D469" s="51"/>
      <c r="E469" s="51"/>
    </row>
    <row r="470" spans="2:5" x14ac:dyDescent="0.2">
      <c r="B470" s="51"/>
      <c r="C470" s="51"/>
      <c r="D470" s="51"/>
      <c r="E470" s="51"/>
    </row>
    <row r="471" spans="2:5" x14ac:dyDescent="0.2">
      <c r="B471" s="51"/>
      <c r="C471" s="51"/>
      <c r="D471" s="51"/>
      <c r="E471" s="51"/>
    </row>
    <row r="472" spans="2:5" x14ac:dyDescent="0.2">
      <c r="B472" s="51"/>
      <c r="C472" s="51"/>
      <c r="D472" s="51"/>
      <c r="E472" s="51"/>
    </row>
    <row r="473" spans="2:5" x14ac:dyDescent="0.2">
      <c r="B473" s="51"/>
      <c r="C473" s="51"/>
      <c r="D473" s="51"/>
      <c r="E473" s="51"/>
    </row>
    <row r="474" spans="2:5" x14ac:dyDescent="0.2">
      <c r="B474" s="51"/>
      <c r="C474" s="51"/>
      <c r="D474" s="51"/>
      <c r="E474" s="51"/>
    </row>
    <row r="475" spans="2:5" x14ac:dyDescent="0.2">
      <c r="B475" s="51"/>
      <c r="C475" s="51"/>
      <c r="D475" s="51"/>
      <c r="E475" s="51"/>
    </row>
    <row r="476" spans="2:5" x14ac:dyDescent="0.2">
      <c r="B476" s="51"/>
      <c r="C476" s="51"/>
      <c r="D476" s="51"/>
      <c r="E476" s="51"/>
    </row>
    <row r="477" spans="2:5" x14ac:dyDescent="0.2">
      <c r="B477" s="51"/>
      <c r="C477" s="51"/>
      <c r="D477" s="51"/>
      <c r="E477" s="51"/>
    </row>
    <row r="478" spans="2:5" x14ac:dyDescent="0.2">
      <c r="B478" s="51"/>
      <c r="C478" s="51"/>
      <c r="D478" s="51"/>
      <c r="E478" s="51"/>
    </row>
    <row r="479" spans="2:5" x14ac:dyDescent="0.2">
      <c r="B479" s="51"/>
      <c r="C479" s="51"/>
      <c r="D479" s="51"/>
      <c r="E479" s="51"/>
    </row>
    <row r="480" spans="2:5" x14ac:dyDescent="0.2">
      <c r="B480" s="51"/>
      <c r="C480" s="51"/>
      <c r="D480" s="51"/>
      <c r="E480" s="51"/>
    </row>
    <row r="481" spans="2:5" x14ac:dyDescent="0.2">
      <c r="B481" s="51"/>
      <c r="C481" s="51"/>
      <c r="D481" s="51"/>
      <c r="E481" s="51"/>
    </row>
    <row r="482" spans="2:5" x14ac:dyDescent="0.2">
      <c r="B482" s="51"/>
      <c r="C482" s="51"/>
      <c r="D482" s="51"/>
      <c r="E482" s="51"/>
    </row>
    <row r="483" spans="2:5" x14ac:dyDescent="0.2">
      <c r="B483" s="51"/>
      <c r="C483" s="51"/>
      <c r="D483" s="51"/>
      <c r="E483" s="51"/>
    </row>
    <row r="484" spans="2:5" x14ac:dyDescent="0.2">
      <c r="B484" s="51"/>
      <c r="C484" s="51"/>
      <c r="D484" s="51"/>
      <c r="E484" s="51"/>
    </row>
    <row r="485" spans="2:5" x14ac:dyDescent="0.2">
      <c r="B485" s="51"/>
      <c r="C485" s="51"/>
      <c r="D485" s="51"/>
      <c r="E485" s="51"/>
    </row>
    <row r="486" spans="2:5" x14ac:dyDescent="0.2">
      <c r="B486" s="51"/>
      <c r="C486" s="51"/>
      <c r="D486" s="51"/>
      <c r="E486" s="51"/>
    </row>
    <row r="487" spans="2:5" x14ac:dyDescent="0.2">
      <c r="B487" s="51"/>
      <c r="C487" s="51"/>
      <c r="D487" s="51"/>
      <c r="E487" s="51"/>
    </row>
    <row r="488" spans="2:5" x14ac:dyDescent="0.2">
      <c r="B488" s="51"/>
      <c r="C488" s="51"/>
      <c r="D488" s="51"/>
      <c r="E488" s="51"/>
    </row>
    <row r="489" spans="2:5" x14ac:dyDescent="0.2">
      <c r="B489" s="51"/>
      <c r="C489" s="51"/>
      <c r="D489" s="51"/>
      <c r="E489" s="51"/>
    </row>
    <row r="490" spans="2:5" x14ac:dyDescent="0.2">
      <c r="B490" s="51"/>
      <c r="C490" s="51"/>
      <c r="D490" s="51"/>
      <c r="E490" s="51"/>
    </row>
    <row r="491" spans="2:5" x14ac:dyDescent="0.2">
      <c r="B491" s="51"/>
      <c r="C491" s="51"/>
      <c r="D491" s="51"/>
      <c r="E491" s="51"/>
    </row>
    <row r="492" spans="2:5" x14ac:dyDescent="0.2">
      <c r="B492" s="51"/>
      <c r="C492" s="51"/>
      <c r="D492" s="51"/>
      <c r="E492" s="51"/>
    </row>
    <row r="493" spans="2:5" x14ac:dyDescent="0.2">
      <c r="B493" s="51"/>
      <c r="C493" s="51"/>
      <c r="D493" s="51"/>
      <c r="E493" s="51"/>
    </row>
    <row r="494" spans="2:5" x14ac:dyDescent="0.2">
      <c r="B494" s="51"/>
      <c r="C494" s="51"/>
      <c r="D494" s="51"/>
      <c r="E494" s="51"/>
    </row>
    <row r="495" spans="2:5" x14ac:dyDescent="0.2">
      <c r="B495" s="51"/>
      <c r="C495" s="51"/>
      <c r="D495" s="51"/>
      <c r="E495" s="51"/>
    </row>
    <row r="496" spans="2:5" x14ac:dyDescent="0.2">
      <c r="B496" s="51"/>
      <c r="C496" s="51"/>
      <c r="D496" s="51"/>
      <c r="E496" s="51"/>
    </row>
    <row r="497" spans="2:5" x14ac:dyDescent="0.2">
      <c r="B497" s="51"/>
      <c r="C497" s="51"/>
      <c r="D497" s="51"/>
      <c r="E497" s="51"/>
    </row>
    <row r="498" spans="2:5" x14ac:dyDescent="0.2">
      <c r="B498" s="51"/>
      <c r="C498" s="51"/>
      <c r="D498" s="51"/>
      <c r="E498" s="51"/>
    </row>
    <row r="499" spans="2:5" x14ac:dyDescent="0.2">
      <c r="B499" s="51"/>
      <c r="C499" s="51"/>
      <c r="D499" s="51"/>
      <c r="E499" s="51"/>
    </row>
    <row r="500" spans="2:5" x14ac:dyDescent="0.2">
      <c r="B500" s="51"/>
      <c r="C500" s="51"/>
      <c r="D500" s="51"/>
      <c r="E500" s="51"/>
    </row>
    <row r="501" spans="2:5" x14ac:dyDescent="0.2">
      <c r="B501" s="51"/>
      <c r="C501" s="51"/>
      <c r="D501" s="51"/>
      <c r="E501" s="51"/>
    </row>
    <row r="502" spans="2:5" x14ac:dyDescent="0.2">
      <c r="B502" s="51"/>
      <c r="C502" s="51"/>
      <c r="D502" s="51"/>
      <c r="E502" s="51"/>
    </row>
    <row r="503" spans="2:5" x14ac:dyDescent="0.2">
      <c r="B503" s="51"/>
      <c r="C503" s="51"/>
      <c r="D503" s="51"/>
      <c r="E503" s="51"/>
    </row>
    <row r="504" spans="2:5" x14ac:dyDescent="0.2">
      <c r="B504" s="51"/>
      <c r="C504" s="51"/>
      <c r="D504" s="51"/>
      <c r="E504" s="51"/>
    </row>
    <row r="505" spans="2:5" x14ac:dyDescent="0.2">
      <c r="B505" s="51"/>
      <c r="C505" s="51"/>
      <c r="D505" s="51"/>
      <c r="E505" s="51"/>
    </row>
    <row r="506" spans="2:5" x14ac:dyDescent="0.2">
      <c r="B506" s="51"/>
      <c r="C506" s="51"/>
      <c r="D506" s="51"/>
      <c r="E506" s="51"/>
    </row>
    <row r="507" spans="2:5" x14ac:dyDescent="0.2">
      <c r="B507" s="51"/>
      <c r="C507" s="51"/>
      <c r="D507" s="51"/>
      <c r="E507" s="51"/>
    </row>
    <row r="508" spans="2:5" x14ac:dyDescent="0.2">
      <c r="B508" s="51"/>
      <c r="C508" s="51"/>
      <c r="D508" s="51"/>
      <c r="E508" s="51"/>
    </row>
    <row r="509" spans="2:5" x14ac:dyDescent="0.2">
      <c r="B509" s="51"/>
      <c r="C509" s="51"/>
      <c r="D509" s="51"/>
      <c r="E509" s="51"/>
    </row>
    <row r="510" spans="2:5" x14ac:dyDescent="0.2">
      <c r="B510" s="51"/>
      <c r="C510" s="51"/>
      <c r="D510" s="51"/>
      <c r="E510" s="51"/>
    </row>
    <row r="511" spans="2:5" x14ac:dyDescent="0.2">
      <c r="B511" s="51"/>
      <c r="C511" s="51"/>
      <c r="D511" s="51"/>
      <c r="E511" s="51"/>
    </row>
    <row r="512" spans="2:5" x14ac:dyDescent="0.2">
      <c r="B512" s="51"/>
      <c r="C512" s="51"/>
      <c r="D512" s="51"/>
      <c r="E512" s="51"/>
    </row>
    <row r="513" spans="2:5" x14ac:dyDescent="0.2">
      <c r="B513" s="51"/>
      <c r="C513" s="51"/>
      <c r="D513" s="51"/>
      <c r="E513" s="51"/>
    </row>
    <row r="514" spans="2:5" x14ac:dyDescent="0.2">
      <c r="B514" s="51"/>
      <c r="C514" s="51"/>
      <c r="D514" s="51"/>
      <c r="E514" s="51"/>
    </row>
    <row r="515" spans="2:5" x14ac:dyDescent="0.2">
      <c r="B515" s="51"/>
      <c r="C515" s="51"/>
      <c r="D515" s="51"/>
      <c r="E515" s="51"/>
    </row>
    <row r="516" spans="2:5" x14ac:dyDescent="0.2">
      <c r="B516" s="51"/>
      <c r="C516" s="51"/>
      <c r="D516" s="51"/>
      <c r="E516" s="51"/>
    </row>
    <row r="517" spans="2:5" x14ac:dyDescent="0.2">
      <c r="B517" s="51"/>
      <c r="C517" s="51"/>
      <c r="D517" s="51"/>
      <c r="E517" s="51"/>
    </row>
    <row r="518" spans="2:5" x14ac:dyDescent="0.2">
      <c r="B518" s="51"/>
      <c r="C518" s="51"/>
      <c r="D518" s="51"/>
      <c r="E518" s="51"/>
    </row>
    <row r="519" spans="2:5" x14ac:dyDescent="0.2">
      <c r="B519" s="51"/>
      <c r="C519" s="51"/>
      <c r="D519" s="51"/>
      <c r="E519" s="51"/>
    </row>
    <row r="520" spans="2:5" x14ac:dyDescent="0.2">
      <c r="B520" s="51"/>
      <c r="C520" s="51"/>
      <c r="D520" s="51"/>
      <c r="E520" s="51"/>
    </row>
    <row r="521" spans="2:5" x14ac:dyDescent="0.2">
      <c r="B521" s="51"/>
      <c r="C521" s="51"/>
      <c r="D521" s="51"/>
      <c r="E521" s="51"/>
    </row>
    <row r="522" spans="2:5" x14ac:dyDescent="0.2">
      <c r="B522" s="51"/>
      <c r="C522" s="51"/>
      <c r="D522" s="51"/>
      <c r="E522" s="51"/>
    </row>
    <row r="523" spans="2:5" x14ac:dyDescent="0.2">
      <c r="B523" s="51"/>
      <c r="C523" s="51"/>
      <c r="D523" s="51"/>
      <c r="E523" s="51"/>
    </row>
    <row r="524" spans="2:5" x14ac:dyDescent="0.2">
      <c r="B524" s="51"/>
      <c r="C524" s="51"/>
      <c r="D524" s="51"/>
      <c r="E524" s="51"/>
    </row>
    <row r="525" spans="2:5" x14ac:dyDescent="0.2">
      <c r="B525" s="51"/>
      <c r="C525" s="51"/>
      <c r="D525" s="51"/>
      <c r="E525" s="51"/>
    </row>
    <row r="526" spans="2:5" x14ac:dyDescent="0.2">
      <c r="B526" s="51"/>
      <c r="C526" s="51"/>
      <c r="D526" s="51"/>
      <c r="E526" s="51"/>
    </row>
    <row r="527" spans="2:5" x14ac:dyDescent="0.2">
      <c r="B527" s="51"/>
      <c r="C527" s="51"/>
      <c r="D527" s="51"/>
      <c r="E527" s="51"/>
    </row>
    <row r="528" spans="2:5" x14ac:dyDescent="0.2">
      <c r="B528" s="51"/>
      <c r="C528" s="51"/>
      <c r="D528" s="51"/>
      <c r="E528" s="51"/>
    </row>
    <row r="529" spans="2:5" x14ac:dyDescent="0.2">
      <c r="B529" s="51"/>
      <c r="C529" s="51"/>
      <c r="D529" s="51"/>
      <c r="E529" s="51"/>
    </row>
    <row r="530" spans="2:5" x14ac:dyDescent="0.2">
      <c r="B530" s="51"/>
      <c r="C530" s="51"/>
      <c r="D530" s="51"/>
      <c r="E530" s="51"/>
    </row>
    <row r="531" spans="2:5" x14ac:dyDescent="0.2">
      <c r="B531" s="51"/>
      <c r="C531" s="51"/>
      <c r="D531" s="51"/>
      <c r="E531" s="51"/>
    </row>
    <row r="532" spans="2:5" x14ac:dyDescent="0.2">
      <c r="B532" s="51"/>
      <c r="C532" s="51"/>
      <c r="D532" s="51"/>
      <c r="E532" s="51"/>
    </row>
    <row r="533" spans="2:5" x14ac:dyDescent="0.2">
      <c r="B533" s="51"/>
      <c r="C533" s="51"/>
      <c r="D533" s="51"/>
      <c r="E533" s="51"/>
    </row>
    <row r="534" spans="2:5" x14ac:dyDescent="0.2">
      <c r="B534" s="51"/>
      <c r="C534" s="51"/>
      <c r="D534" s="51"/>
      <c r="E534" s="51"/>
    </row>
    <row r="535" spans="2:5" x14ac:dyDescent="0.2">
      <c r="B535" s="51"/>
      <c r="C535" s="51"/>
      <c r="D535" s="51"/>
      <c r="E535" s="51"/>
    </row>
    <row r="536" spans="2:5" x14ac:dyDescent="0.2">
      <c r="B536" s="51"/>
      <c r="C536" s="51"/>
      <c r="D536" s="51"/>
      <c r="E536" s="51"/>
    </row>
    <row r="537" spans="2:5" x14ac:dyDescent="0.2">
      <c r="B537" s="51"/>
      <c r="C537" s="51"/>
      <c r="D537" s="51"/>
      <c r="E537" s="51"/>
    </row>
    <row r="538" spans="2:5" x14ac:dyDescent="0.2">
      <c r="B538" s="51"/>
      <c r="C538" s="51"/>
      <c r="D538" s="51"/>
      <c r="E538" s="51"/>
    </row>
    <row r="539" spans="2:5" x14ac:dyDescent="0.2">
      <c r="B539" s="51"/>
      <c r="C539" s="51"/>
      <c r="D539" s="51"/>
      <c r="E539" s="51"/>
    </row>
    <row r="540" spans="2:5" x14ac:dyDescent="0.2">
      <c r="B540" s="51"/>
      <c r="C540" s="51"/>
      <c r="D540" s="51"/>
      <c r="E540" s="51"/>
    </row>
    <row r="541" spans="2:5" x14ac:dyDescent="0.2">
      <c r="B541" s="51"/>
      <c r="C541" s="51"/>
      <c r="D541" s="51"/>
      <c r="E541" s="51"/>
    </row>
    <row r="542" spans="2:5" x14ac:dyDescent="0.2">
      <c r="B542" s="51"/>
      <c r="C542" s="51"/>
      <c r="D542" s="51"/>
      <c r="E542" s="51"/>
    </row>
    <row r="543" spans="2:5" x14ac:dyDescent="0.2">
      <c r="B543" s="51"/>
      <c r="C543" s="51"/>
      <c r="D543" s="51"/>
      <c r="E543" s="51"/>
    </row>
    <row r="544" spans="2:5" x14ac:dyDescent="0.2">
      <c r="B544" s="51"/>
      <c r="C544" s="51"/>
      <c r="D544" s="51"/>
      <c r="E544" s="51"/>
    </row>
    <row r="545" spans="2:5" x14ac:dyDescent="0.2">
      <c r="B545" s="51"/>
      <c r="C545" s="51"/>
      <c r="D545" s="51"/>
      <c r="E545" s="51"/>
    </row>
    <row r="546" spans="2:5" x14ac:dyDescent="0.2">
      <c r="B546" s="51"/>
      <c r="C546" s="51"/>
      <c r="D546" s="51"/>
      <c r="E546" s="51"/>
    </row>
    <row r="547" spans="2:5" x14ac:dyDescent="0.2">
      <c r="B547" s="51"/>
      <c r="C547" s="51"/>
      <c r="D547" s="51"/>
      <c r="E547" s="51"/>
    </row>
    <row r="548" spans="2:5" x14ac:dyDescent="0.2">
      <c r="B548" s="51"/>
      <c r="C548" s="51"/>
      <c r="D548" s="51"/>
      <c r="E548" s="51"/>
    </row>
    <row r="549" spans="2:5" x14ac:dyDescent="0.2">
      <c r="B549" s="51"/>
      <c r="C549" s="51"/>
      <c r="D549" s="51"/>
      <c r="E549" s="51"/>
    </row>
    <row r="550" spans="2:5" x14ac:dyDescent="0.2">
      <c r="B550" s="51"/>
      <c r="C550" s="51"/>
      <c r="D550" s="51"/>
      <c r="E550" s="51"/>
    </row>
    <row r="551" spans="2:5" x14ac:dyDescent="0.2">
      <c r="B551" s="51"/>
      <c r="C551" s="51"/>
      <c r="D551" s="51"/>
      <c r="E551" s="51"/>
    </row>
    <row r="552" spans="2:5" x14ac:dyDescent="0.2">
      <c r="B552" s="51"/>
      <c r="C552" s="51"/>
      <c r="D552" s="51"/>
      <c r="E552" s="51"/>
    </row>
    <row r="553" spans="2:5" x14ac:dyDescent="0.2">
      <c r="B553" s="51"/>
      <c r="C553" s="51"/>
      <c r="D553" s="51"/>
      <c r="E553" s="51"/>
    </row>
    <row r="554" spans="2:5" x14ac:dyDescent="0.2">
      <c r="B554" s="51"/>
      <c r="C554" s="51"/>
      <c r="D554" s="51"/>
      <c r="E554" s="51"/>
    </row>
    <row r="555" spans="2:5" x14ac:dyDescent="0.2">
      <c r="B555" s="51"/>
      <c r="C555" s="51"/>
      <c r="D555" s="51"/>
      <c r="E555" s="51"/>
    </row>
    <row r="556" spans="2:5" x14ac:dyDescent="0.2">
      <c r="B556" s="51"/>
      <c r="C556" s="51"/>
      <c r="D556" s="51"/>
      <c r="E556" s="51"/>
    </row>
    <row r="557" spans="2:5" x14ac:dyDescent="0.2">
      <c r="B557" s="51"/>
      <c r="C557" s="51"/>
      <c r="D557" s="51"/>
      <c r="E557" s="51"/>
    </row>
    <row r="558" spans="2:5" x14ac:dyDescent="0.2">
      <c r="B558" s="51"/>
      <c r="C558" s="51"/>
      <c r="D558" s="51"/>
      <c r="E558" s="51"/>
    </row>
    <row r="559" spans="2:5" x14ac:dyDescent="0.2">
      <c r="B559" s="51"/>
      <c r="C559" s="51"/>
      <c r="D559" s="51"/>
      <c r="E559" s="51"/>
    </row>
    <row r="560" spans="2:5" x14ac:dyDescent="0.2">
      <c r="B560" s="51"/>
      <c r="C560" s="51"/>
      <c r="D560" s="51"/>
      <c r="E560" s="51"/>
    </row>
    <row r="561" spans="2:5" x14ac:dyDescent="0.2">
      <c r="B561" s="51"/>
      <c r="C561" s="51"/>
      <c r="D561" s="51"/>
      <c r="E561" s="51"/>
    </row>
    <row r="562" spans="2:5" x14ac:dyDescent="0.2">
      <c r="B562" s="51"/>
      <c r="C562" s="51"/>
      <c r="D562" s="51"/>
      <c r="E562" s="51"/>
    </row>
    <row r="563" spans="2:5" x14ac:dyDescent="0.2">
      <c r="B563" s="51"/>
      <c r="C563" s="51"/>
      <c r="D563" s="51"/>
      <c r="E563" s="51"/>
    </row>
    <row r="564" spans="2:5" x14ac:dyDescent="0.2">
      <c r="B564" s="51"/>
      <c r="C564" s="51"/>
      <c r="D564" s="51"/>
      <c r="E564" s="51"/>
    </row>
    <row r="565" spans="2:5" x14ac:dyDescent="0.2">
      <c r="B565" s="51"/>
      <c r="C565" s="51"/>
      <c r="D565" s="51"/>
      <c r="E565" s="51"/>
    </row>
    <row r="566" spans="2:5" x14ac:dyDescent="0.2">
      <c r="B566" s="51"/>
      <c r="C566" s="51"/>
      <c r="D566" s="51"/>
      <c r="E566" s="51"/>
    </row>
    <row r="567" spans="2:5" x14ac:dyDescent="0.2">
      <c r="B567" s="51"/>
      <c r="C567" s="51"/>
      <c r="D567" s="51"/>
      <c r="E567" s="51"/>
    </row>
    <row r="568" spans="2:5" x14ac:dyDescent="0.2">
      <c r="B568" s="51"/>
      <c r="C568" s="51"/>
      <c r="D568" s="51"/>
      <c r="E568" s="51"/>
    </row>
    <row r="569" spans="2:5" x14ac:dyDescent="0.2">
      <c r="B569" s="51"/>
      <c r="C569" s="51"/>
      <c r="D569" s="51"/>
      <c r="E569" s="51"/>
    </row>
    <row r="570" spans="2:5" x14ac:dyDescent="0.2">
      <c r="B570" s="51"/>
      <c r="C570" s="51"/>
      <c r="D570" s="51"/>
      <c r="E570" s="51"/>
    </row>
    <row r="571" spans="2:5" x14ac:dyDescent="0.2">
      <c r="B571" s="51"/>
      <c r="C571" s="51"/>
      <c r="D571" s="51"/>
      <c r="E571" s="51"/>
    </row>
    <row r="572" spans="2:5" x14ac:dyDescent="0.2">
      <c r="B572" s="51"/>
      <c r="C572" s="51"/>
      <c r="D572" s="51"/>
      <c r="E572" s="51"/>
    </row>
    <row r="573" spans="2:5" x14ac:dyDescent="0.2">
      <c r="B573" s="51"/>
      <c r="C573" s="51"/>
      <c r="D573" s="51"/>
      <c r="E573" s="51"/>
    </row>
    <row r="574" spans="2:5" x14ac:dyDescent="0.2">
      <c r="B574" s="51"/>
      <c r="C574" s="51"/>
      <c r="D574" s="51"/>
      <c r="E574" s="51"/>
    </row>
    <row r="575" spans="2:5" x14ac:dyDescent="0.2">
      <c r="B575" s="51"/>
      <c r="C575" s="51"/>
      <c r="D575" s="51"/>
      <c r="E575" s="51"/>
    </row>
    <row r="576" spans="2:5" x14ac:dyDescent="0.2">
      <c r="B576" s="51"/>
      <c r="C576" s="51"/>
      <c r="D576" s="51"/>
      <c r="E576" s="51"/>
    </row>
    <row r="577" spans="2:5" x14ac:dyDescent="0.2">
      <c r="B577" s="51"/>
      <c r="C577" s="51"/>
      <c r="D577" s="51"/>
      <c r="E577" s="51"/>
    </row>
    <row r="578" spans="2:5" x14ac:dyDescent="0.2">
      <c r="B578" s="51"/>
      <c r="C578" s="51"/>
      <c r="D578" s="51"/>
      <c r="E578" s="51"/>
    </row>
    <row r="579" spans="2:5" x14ac:dyDescent="0.2">
      <c r="B579" s="51"/>
      <c r="C579" s="51"/>
      <c r="D579" s="51"/>
      <c r="E579" s="51"/>
    </row>
    <row r="580" spans="2:5" x14ac:dyDescent="0.2">
      <c r="B580" s="51"/>
      <c r="C580" s="51"/>
      <c r="D580" s="51"/>
      <c r="E580" s="51"/>
    </row>
    <row r="581" spans="2:5" x14ac:dyDescent="0.2">
      <c r="B581" s="51"/>
      <c r="C581" s="51"/>
      <c r="D581" s="51"/>
      <c r="E581" s="51"/>
    </row>
    <row r="582" spans="2:5" x14ac:dyDescent="0.2">
      <c r="B582" s="51"/>
      <c r="C582" s="51"/>
      <c r="D582" s="51"/>
      <c r="E582" s="51"/>
    </row>
    <row r="583" spans="2:5" x14ac:dyDescent="0.2">
      <c r="B583" s="51"/>
      <c r="C583" s="51"/>
      <c r="D583" s="51"/>
      <c r="E583" s="51"/>
    </row>
    <row r="584" spans="2:5" x14ac:dyDescent="0.2">
      <c r="B584" s="51"/>
      <c r="C584" s="51"/>
      <c r="D584" s="51"/>
      <c r="E584" s="51"/>
    </row>
    <row r="585" spans="2:5" x14ac:dyDescent="0.2">
      <c r="B585" s="51"/>
      <c r="C585" s="51"/>
      <c r="D585" s="51"/>
      <c r="E585" s="51"/>
    </row>
    <row r="586" spans="2:5" x14ac:dyDescent="0.2">
      <c r="B586" s="51"/>
      <c r="C586" s="51"/>
      <c r="D586" s="51"/>
      <c r="E586" s="51"/>
    </row>
    <row r="587" spans="2:5" x14ac:dyDescent="0.2">
      <c r="B587" s="51"/>
      <c r="C587" s="51"/>
      <c r="D587" s="51"/>
      <c r="E587" s="51"/>
    </row>
    <row r="588" spans="2:5" x14ac:dyDescent="0.2">
      <c r="B588" s="51"/>
      <c r="C588" s="51"/>
      <c r="D588" s="51"/>
      <c r="E588" s="51"/>
    </row>
    <row r="589" spans="2:5" x14ac:dyDescent="0.2">
      <c r="B589" s="51"/>
      <c r="C589" s="51"/>
      <c r="D589" s="51"/>
      <c r="E589" s="51"/>
    </row>
    <row r="590" spans="2:5" x14ac:dyDescent="0.2">
      <c r="B590" s="51"/>
      <c r="C590" s="51"/>
      <c r="D590" s="51"/>
      <c r="E590" s="51"/>
    </row>
    <row r="591" spans="2:5" x14ac:dyDescent="0.2">
      <c r="B591" s="51"/>
      <c r="C591" s="51"/>
      <c r="D591" s="51"/>
      <c r="E591" s="51"/>
    </row>
    <row r="592" spans="2:5" x14ac:dyDescent="0.2">
      <c r="B592" s="51"/>
      <c r="C592" s="51"/>
      <c r="D592" s="51"/>
      <c r="E592" s="51"/>
    </row>
    <row r="593" spans="2:5" x14ac:dyDescent="0.2">
      <c r="B593" s="51"/>
      <c r="C593" s="51"/>
      <c r="D593" s="51"/>
      <c r="E593" s="51"/>
    </row>
    <row r="594" spans="2:5" x14ac:dyDescent="0.2">
      <c r="B594" s="51"/>
      <c r="C594" s="51"/>
      <c r="D594" s="51"/>
      <c r="E594" s="51"/>
    </row>
    <row r="595" spans="2:5" x14ac:dyDescent="0.2">
      <c r="B595" s="51"/>
      <c r="C595" s="51"/>
      <c r="D595" s="51"/>
      <c r="E595" s="51"/>
    </row>
    <row r="596" spans="2:5" x14ac:dyDescent="0.2">
      <c r="B596" s="51"/>
      <c r="C596" s="51"/>
      <c r="D596" s="51"/>
      <c r="E596" s="51"/>
    </row>
    <row r="597" spans="2:5" x14ac:dyDescent="0.2">
      <c r="B597" s="51"/>
      <c r="C597" s="51"/>
      <c r="D597" s="51"/>
      <c r="E597" s="51"/>
    </row>
    <row r="598" spans="2:5" x14ac:dyDescent="0.2">
      <c r="B598" s="51"/>
      <c r="C598" s="51"/>
      <c r="D598" s="51"/>
      <c r="E598" s="51"/>
    </row>
    <row r="599" spans="2:5" x14ac:dyDescent="0.2">
      <c r="B599" s="51"/>
      <c r="C599" s="51"/>
      <c r="D599" s="51"/>
      <c r="E599" s="51"/>
    </row>
    <row r="600" spans="2:5" x14ac:dyDescent="0.2">
      <c r="B600" s="51"/>
      <c r="C600" s="51"/>
      <c r="D600" s="51"/>
      <c r="E600" s="51"/>
    </row>
    <row r="601" spans="2:5" x14ac:dyDescent="0.2">
      <c r="B601" s="51"/>
      <c r="C601" s="51"/>
      <c r="D601" s="51"/>
      <c r="E601" s="51"/>
    </row>
    <row r="602" spans="2:5" x14ac:dyDescent="0.2">
      <c r="B602" s="51"/>
      <c r="C602" s="51"/>
      <c r="D602" s="51"/>
      <c r="E602" s="51"/>
    </row>
    <row r="603" spans="2:5" x14ac:dyDescent="0.2">
      <c r="B603" s="51"/>
      <c r="C603" s="51"/>
      <c r="D603" s="51"/>
      <c r="E603" s="51"/>
    </row>
    <row r="604" spans="2:5" x14ac:dyDescent="0.2">
      <c r="B604" s="51"/>
      <c r="C604" s="51"/>
      <c r="D604" s="51"/>
      <c r="E604" s="51"/>
    </row>
    <row r="605" spans="2:5" x14ac:dyDescent="0.2">
      <c r="B605" s="51"/>
      <c r="C605" s="51"/>
      <c r="D605" s="51"/>
      <c r="E605" s="51"/>
    </row>
    <row r="606" spans="2:5" x14ac:dyDescent="0.2">
      <c r="B606" s="51"/>
      <c r="C606" s="51"/>
      <c r="D606" s="51"/>
      <c r="E606" s="51"/>
    </row>
    <row r="607" spans="2:5" x14ac:dyDescent="0.2">
      <c r="B607" s="51"/>
      <c r="C607" s="51"/>
      <c r="D607" s="51"/>
      <c r="E607" s="51"/>
    </row>
    <row r="608" spans="2:5" x14ac:dyDescent="0.2">
      <c r="B608" s="51"/>
      <c r="C608" s="51"/>
      <c r="D608" s="51"/>
      <c r="E608" s="51"/>
    </row>
    <row r="609" spans="2:5" x14ac:dyDescent="0.2">
      <c r="B609" s="51"/>
      <c r="C609" s="51"/>
      <c r="D609" s="51"/>
      <c r="E609" s="51"/>
    </row>
    <row r="610" spans="2:5" x14ac:dyDescent="0.2">
      <c r="B610" s="51"/>
      <c r="C610" s="51"/>
      <c r="D610" s="51"/>
      <c r="E610" s="51"/>
    </row>
    <row r="611" spans="2:5" x14ac:dyDescent="0.2">
      <c r="B611" s="51"/>
      <c r="C611" s="51"/>
      <c r="D611" s="51"/>
      <c r="E611" s="51"/>
    </row>
    <row r="612" spans="2:5" x14ac:dyDescent="0.2">
      <c r="B612" s="51"/>
      <c r="C612" s="51"/>
      <c r="D612" s="51"/>
      <c r="E612" s="51"/>
    </row>
    <row r="613" spans="2:5" x14ac:dyDescent="0.2">
      <c r="B613" s="51"/>
      <c r="C613" s="51"/>
      <c r="D613" s="51"/>
      <c r="E613" s="51"/>
    </row>
    <row r="614" spans="2:5" x14ac:dyDescent="0.2">
      <c r="B614" s="51"/>
      <c r="C614" s="51"/>
      <c r="D614" s="51"/>
      <c r="E614" s="51"/>
    </row>
    <row r="615" spans="2:5" x14ac:dyDescent="0.2">
      <c r="B615" s="51"/>
      <c r="C615" s="51"/>
      <c r="D615" s="51"/>
      <c r="E615" s="51"/>
    </row>
    <row r="616" spans="2:5" x14ac:dyDescent="0.2">
      <c r="B616" s="51"/>
      <c r="C616" s="51"/>
      <c r="D616" s="51"/>
      <c r="E616" s="51"/>
    </row>
    <row r="617" spans="2:5" x14ac:dyDescent="0.2">
      <c r="B617" s="51"/>
      <c r="C617" s="51"/>
      <c r="D617" s="51"/>
      <c r="E617" s="51"/>
    </row>
    <row r="618" spans="2:5" x14ac:dyDescent="0.2">
      <c r="B618" s="51"/>
      <c r="C618" s="51"/>
      <c r="D618" s="51"/>
      <c r="E618" s="51"/>
    </row>
    <row r="619" spans="2:5" x14ac:dyDescent="0.2">
      <c r="B619" s="51"/>
      <c r="C619" s="51"/>
      <c r="D619" s="51"/>
      <c r="E619" s="51"/>
    </row>
    <row r="620" spans="2:5" x14ac:dyDescent="0.2">
      <c r="B620" s="51"/>
      <c r="C620" s="51"/>
      <c r="D620" s="51"/>
      <c r="E620" s="51"/>
    </row>
    <row r="621" spans="2:5" x14ac:dyDescent="0.2">
      <c r="B621" s="51"/>
      <c r="C621" s="51"/>
      <c r="D621" s="51"/>
      <c r="E621" s="51"/>
    </row>
    <row r="622" spans="2:5" x14ac:dyDescent="0.2">
      <c r="B622" s="51"/>
      <c r="C622" s="51"/>
      <c r="D622" s="51"/>
      <c r="E622" s="51"/>
    </row>
    <row r="623" spans="2:5" x14ac:dyDescent="0.2">
      <c r="B623" s="51"/>
      <c r="C623" s="51"/>
      <c r="D623" s="51"/>
      <c r="E623" s="51"/>
    </row>
    <row r="624" spans="2:5" x14ac:dyDescent="0.2">
      <c r="B624" s="51"/>
      <c r="C624" s="51"/>
      <c r="D624" s="51"/>
      <c r="E624" s="51"/>
    </row>
    <row r="625" spans="2:5" x14ac:dyDescent="0.2">
      <c r="B625" s="51"/>
      <c r="C625" s="51"/>
      <c r="D625" s="51"/>
      <c r="E625" s="51"/>
    </row>
    <row r="626" spans="2:5" x14ac:dyDescent="0.2">
      <c r="B626" s="51"/>
      <c r="C626" s="51"/>
      <c r="D626" s="51"/>
      <c r="E626" s="51"/>
    </row>
    <row r="627" spans="2:5" x14ac:dyDescent="0.2">
      <c r="B627" s="51"/>
      <c r="C627" s="51"/>
      <c r="D627" s="51"/>
      <c r="E627" s="51"/>
    </row>
    <row r="628" spans="2:5" x14ac:dyDescent="0.2">
      <c r="B628" s="51"/>
      <c r="C628" s="51"/>
      <c r="D628" s="51"/>
      <c r="E628" s="51"/>
    </row>
    <row r="629" spans="2:5" x14ac:dyDescent="0.2">
      <c r="B629" s="51"/>
      <c r="C629" s="51"/>
      <c r="D629" s="51"/>
      <c r="E629" s="51"/>
    </row>
    <row r="630" spans="2:5" x14ac:dyDescent="0.2">
      <c r="B630" s="51"/>
      <c r="C630" s="51"/>
      <c r="D630" s="51"/>
      <c r="E630" s="51"/>
    </row>
    <row r="631" spans="2:5" x14ac:dyDescent="0.2">
      <c r="B631" s="51"/>
      <c r="C631" s="51"/>
      <c r="D631" s="51"/>
      <c r="E631" s="51"/>
    </row>
    <row r="632" spans="2:5" x14ac:dyDescent="0.2">
      <c r="B632" s="51"/>
      <c r="C632" s="51"/>
      <c r="D632" s="51"/>
      <c r="E632" s="51"/>
    </row>
    <row r="633" spans="2:5" x14ac:dyDescent="0.2">
      <c r="B633" s="51"/>
      <c r="C633" s="51"/>
      <c r="D633" s="51"/>
      <c r="E633" s="51"/>
    </row>
    <row r="634" spans="2:5" x14ac:dyDescent="0.2">
      <c r="B634" s="51"/>
      <c r="C634" s="51"/>
      <c r="D634" s="51"/>
      <c r="E634" s="51"/>
    </row>
    <row r="635" spans="2:5" x14ac:dyDescent="0.2">
      <c r="B635" s="51"/>
      <c r="C635" s="51"/>
      <c r="D635" s="51"/>
      <c r="E635" s="51"/>
    </row>
    <row r="636" spans="2:5" x14ac:dyDescent="0.2">
      <c r="B636" s="51"/>
      <c r="C636" s="51"/>
      <c r="D636" s="51"/>
      <c r="E636" s="51"/>
    </row>
    <row r="637" spans="2:5" x14ac:dyDescent="0.2">
      <c r="B637" s="51"/>
      <c r="C637" s="51"/>
      <c r="D637" s="51"/>
      <c r="E637" s="51"/>
    </row>
    <row r="638" spans="2:5" x14ac:dyDescent="0.2">
      <c r="B638" s="51"/>
      <c r="C638" s="51"/>
      <c r="D638" s="51"/>
      <c r="E638" s="51"/>
    </row>
    <row r="639" spans="2:5" x14ac:dyDescent="0.2">
      <c r="B639" s="51"/>
      <c r="C639" s="51"/>
      <c r="D639" s="51"/>
      <c r="E639" s="51"/>
    </row>
    <row r="640" spans="2:5" x14ac:dyDescent="0.2">
      <c r="B640" s="51"/>
      <c r="C640" s="51"/>
      <c r="D640" s="51"/>
      <c r="E640" s="51"/>
    </row>
    <row r="641" spans="2:5" x14ac:dyDescent="0.2">
      <c r="B641" s="51"/>
      <c r="C641" s="51"/>
      <c r="D641" s="51"/>
      <c r="E641" s="51"/>
    </row>
    <row r="642" spans="2:5" x14ac:dyDescent="0.2">
      <c r="B642" s="51"/>
      <c r="C642" s="51"/>
      <c r="D642" s="51"/>
      <c r="E642" s="51"/>
    </row>
    <row r="643" spans="2:5" x14ac:dyDescent="0.2">
      <c r="B643" s="51"/>
      <c r="C643" s="51"/>
      <c r="D643" s="51"/>
      <c r="E643" s="51"/>
    </row>
    <row r="644" spans="2:5" x14ac:dyDescent="0.2">
      <c r="B644" s="51"/>
      <c r="C644" s="51"/>
      <c r="D644" s="51"/>
      <c r="E644" s="51"/>
    </row>
    <row r="645" spans="2:5" x14ac:dyDescent="0.2">
      <c r="B645" s="51"/>
      <c r="C645" s="51"/>
      <c r="D645" s="51"/>
      <c r="E645" s="51"/>
    </row>
    <row r="646" spans="2:5" x14ac:dyDescent="0.2">
      <c r="B646" s="51"/>
      <c r="C646" s="51"/>
      <c r="D646" s="51"/>
      <c r="E646" s="51"/>
    </row>
    <row r="647" spans="2:5" x14ac:dyDescent="0.2">
      <c r="B647" s="51"/>
      <c r="C647" s="51"/>
      <c r="D647" s="51"/>
      <c r="E647" s="51"/>
    </row>
    <row r="648" spans="2:5" x14ac:dyDescent="0.2">
      <c r="B648" s="51"/>
      <c r="C648" s="51"/>
      <c r="D648" s="51"/>
      <c r="E648" s="51"/>
    </row>
    <row r="649" spans="2:5" x14ac:dyDescent="0.2">
      <c r="B649" s="51"/>
      <c r="C649" s="51"/>
      <c r="D649" s="51"/>
      <c r="E649" s="51"/>
    </row>
    <row r="650" spans="2:5" x14ac:dyDescent="0.2">
      <c r="B650" s="51"/>
      <c r="C650" s="51"/>
      <c r="D650" s="51"/>
      <c r="E650" s="51"/>
    </row>
    <row r="651" spans="2:5" x14ac:dyDescent="0.2">
      <c r="B651" s="51"/>
      <c r="C651" s="51"/>
      <c r="D651" s="51"/>
      <c r="E651" s="51"/>
    </row>
    <row r="652" spans="2:5" x14ac:dyDescent="0.2">
      <c r="B652" s="51"/>
      <c r="C652" s="51"/>
      <c r="D652" s="51"/>
      <c r="E652" s="51"/>
    </row>
    <row r="653" spans="2:5" x14ac:dyDescent="0.2">
      <c r="B653" s="51"/>
      <c r="C653" s="51"/>
      <c r="D653" s="51"/>
      <c r="E653" s="51"/>
    </row>
    <row r="654" spans="2:5" x14ac:dyDescent="0.2">
      <c r="B654" s="51"/>
      <c r="C654" s="51"/>
      <c r="D654" s="51"/>
      <c r="E654" s="51"/>
    </row>
    <row r="655" spans="2:5" x14ac:dyDescent="0.2">
      <c r="B655" s="51"/>
      <c r="C655" s="51"/>
      <c r="D655" s="51"/>
      <c r="E655" s="51"/>
    </row>
    <row r="656" spans="2:5" x14ac:dyDescent="0.2">
      <c r="B656" s="51"/>
      <c r="C656" s="51"/>
      <c r="D656" s="51"/>
      <c r="E656" s="51"/>
    </row>
    <row r="657" spans="2:5" x14ac:dyDescent="0.2">
      <c r="B657" s="51"/>
      <c r="C657" s="51"/>
      <c r="D657" s="51"/>
      <c r="E657" s="51"/>
    </row>
    <row r="658" spans="2:5" x14ac:dyDescent="0.2">
      <c r="B658" s="51"/>
      <c r="C658" s="51"/>
      <c r="D658" s="51"/>
      <c r="E658" s="51"/>
    </row>
    <row r="659" spans="2:5" x14ac:dyDescent="0.2">
      <c r="B659" s="51"/>
      <c r="C659" s="51"/>
      <c r="D659" s="51"/>
      <c r="E659" s="51"/>
    </row>
    <row r="660" spans="2:5" x14ac:dyDescent="0.2">
      <c r="B660" s="51"/>
      <c r="C660" s="51"/>
      <c r="D660" s="51"/>
      <c r="E660" s="51"/>
    </row>
    <row r="661" spans="2:5" x14ac:dyDescent="0.2">
      <c r="B661" s="51"/>
      <c r="C661" s="51"/>
      <c r="D661" s="51"/>
      <c r="E661" s="51"/>
    </row>
    <row r="662" spans="2:5" x14ac:dyDescent="0.2">
      <c r="B662" s="51"/>
      <c r="C662" s="51"/>
      <c r="D662" s="51"/>
      <c r="E662" s="51"/>
    </row>
    <row r="663" spans="2:5" x14ac:dyDescent="0.2">
      <c r="B663" s="51"/>
      <c r="C663" s="51"/>
      <c r="D663" s="51"/>
      <c r="E663" s="51"/>
    </row>
    <row r="664" spans="2:5" x14ac:dyDescent="0.2">
      <c r="B664" s="51"/>
      <c r="C664" s="51"/>
      <c r="D664" s="51"/>
      <c r="E664" s="51"/>
    </row>
    <row r="665" spans="2:5" x14ac:dyDescent="0.2">
      <c r="B665" s="51"/>
      <c r="C665" s="51"/>
      <c r="D665" s="51"/>
      <c r="E665" s="51"/>
    </row>
    <row r="666" spans="2:5" x14ac:dyDescent="0.2">
      <c r="B666" s="51"/>
      <c r="C666" s="51"/>
      <c r="D666" s="51"/>
      <c r="E666" s="51"/>
    </row>
    <row r="667" spans="2:5" x14ac:dyDescent="0.2">
      <c r="B667" s="51"/>
      <c r="C667" s="51"/>
      <c r="D667" s="51"/>
      <c r="E667" s="51"/>
    </row>
    <row r="668" spans="2:5" x14ac:dyDescent="0.2">
      <c r="B668" s="51"/>
      <c r="C668" s="51"/>
      <c r="D668" s="51"/>
      <c r="E668" s="51"/>
    </row>
    <row r="669" spans="2:5" x14ac:dyDescent="0.2">
      <c r="B669" s="51"/>
      <c r="C669" s="51"/>
      <c r="D669" s="51"/>
      <c r="E669" s="51"/>
    </row>
    <row r="670" spans="2:5" x14ac:dyDescent="0.2">
      <c r="B670" s="51"/>
      <c r="C670" s="51"/>
      <c r="D670" s="51"/>
      <c r="E670" s="51"/>
    </row>
    <row r="671" spans="2:5" x14ac:dyDescent="0.2">
      <c r="B671" s="51"/>
      <c r="C671" s="51"/>
      <c r="D671" s="51"/>
      <c r="E671" s="51"/>
    </row>
    <row r="672" spans="2:5" x14ac:dyDescent="0.2">
      <c r="B672" s="51"/>
      <c r="C672" s="51"/>
      <c r="D672" s="51"/>
      <c r="E672" s="51"/>
    </row>
    <row r="673" spans="2:5" x14ac:dyDescent="0.2">
      <c r="B673" s="51"/>
      <c r="C673" s="51"/>
      <c r="D673" s="51"/>
      <c r="E673" s="51"/>
    </row>
    <row r="674" spans="2:5" x14ac:dyDescent="0.2">
      <c r="B674" s="51"/>
      <c r="C674" s="51"/>
      <c r="D674" s="51"/>
      <c r="E674" s="51"/>
    </row>
    <row r="675" spans="2:5" x14ac:dyDescent="0.2">
      <c r="B675" s="51"/>
      <c r="C675" s="51"/>
      <c r="D675" s="51"/>
      <c r="E675" s="51"/>
    </row>
    <row r="676" spans="2:5" x14ac:dyDescent="0.2">
      <c r="B676" s="51"/>
      <c r="C676" s="51"/>
      <c r="D676" s="51"/>
      <c r="E676" s="51"/>
    </row>
    <row r="677" spans="2:5" x14ac:dyDescent="0.2">
      <c r="B677" s="51"/>
      <c r="C677" s="51"/>
      <c r="D677" s="51"/>
      <c r="E677" s="51"/>
    </row>
    <row r="678" spans="2:5" x14ac:dyDescent="0.2">
      <c r="B678" s="51"/>
      <c r="C678" s="51"/>
      <c r="D678" s="51"/>
      <c r="E678" s="51"/>
    </row>
    <row r="679" spans="2:5" x14ac:dyDescent="0.2">
      <c r="B679" s="51"/>
      <c r="C679" s="51"/>
      <c r="D679" s="51"/>
      <c r="E679" s="51"/>
    </row>
    <row r="680" spans="2:5" x14ac:dyDescent="0.2">
      <c r="B680" s="51"/>
      <c r="C680" s="51"/>
      <c r="D680" s="51"/>
      <c r="E680" s="51"/>
    </row>
    <row r="681" spans="2:5" x14ac:dyDescent="0.2">
      <c r="B681" s="51"/>
      <c r="C681" s="51"/>
      <c r="D681" s="51"/>
      <c r="E681" s="51"/>
    </row>
    <row r="682" spans="2:5" x14ac:dyDescent="0.2">
      <c r="B682" s="51"/>
      <c r="C682" s="51"/>
      <c r="D682" s="51"/>
      <c r="E682" s="51"/>
    </row>
    <row r="683" spans="2:5" x14ac:dyDescent="0.2">
      <c r="B683" s="51"/>
      <c r="C683" s="51"/>
      <c r="D683" s="51"/>
      <c r="E683" s="51"/>
    </row>
    <row r="684" spans="2:5" x14ac:dyDescent="0.2">
      <c r="B684" s="51"/>
      <c r="C684" s="51"/>
      <c r="D684" s="51"/>
      <c r="E684" s="51"/>
    </row>
    <row r="685" spans="2:5" x14ac:dyDescent="0.2">
      <c r="B685" s="51"/>
      <c r="C685" s="51"/>
      <c r="D685" s="51"/>
      <c r="E685" s="51"/>
    </row>
    <row r="686" spans="2:5" x14ac:dyDescent="0.2">
      <c r="B686" s="51"/>
      <c r="C686" s="51"/>
      <c r="D686" s="51"/>
      <c r="E686" s="51"/>
    </row>
    <row r="687" spans="2:5" x14ac:dyDescent="0.2">
      <c r="B687" s="51"/>
      <c r="C687" s="51"/>
      <c r="D687" s="51"/>
      <c r="E687" s="51"/>
    </row>
    <row r="688" spans="2:5" x14ac:dyDescent="0.2">
      <c r="B688" s="51"/>
      <c r="C688" s="51"/>
      <c r="D688" s="51"/>
      <c r="E688" s="51"/>
    </row>
    <row r="689" spans="2:5" x14ac:dyDescent="0.2">
      <c r="B689" s="51"/>
      <c r="C689" s="51"/>
      <c r="D689" s="51"/>
      <c r="E689" s="51"/>
    </row>
    <row r="690" spans="2:5" x14ac:dyDescent="0.2">
      <c r="B690" s="51"/>
      <c r="C690" s="51"/>
      <c r="D690" s="51"/>
      <c r="E690" s="51"/>
    </row>
    <row r="691" spans="2:5" x14ac:dyDescent="0.2">
      <c r="B691" s="51"/>
      <c r="C691" s="51"/>
      <c r="D691" s="51"/>
      <c r="E691" s="51"/>
    </row>
    <row r="692" spans="2:5" x14ac:dyDescent="0.2">
      <c r="B692" s="51"/>
      <c r="C692" s="51"/>
      <c r="D692" s="51"/>
      <c r="E692" s="51"/>
    </row>
    <row r="693" spans="2:5" x14ac:dyDescent="0.2">
      <c r="B693" s="51"/>
      <c r="C693" s="51"/>
      <c r="D693" s="51"/>
      <c r="E693" s="51"/>
    </row>
    <row r="694" spans="2:5" x14ac:dyDescent="0.2">
      <c r="B694" s="51"/>
      <c r="C694" s="51"/>
      <c r="D694" s="51"/>
      <c r="E694" s="51"/>
    </row>
    <row r="695" spans="2:5" x14ac:dyDescent="0.2">
      <c r="B695" s="51"/>
      <c r="C695" s="51"/>
      <c r="D695" s="51"/>
      <c r="E695" s="51"/>
    </row>
    <row r="696" spans="2:5" x14ac:dyDescent="0.2">
      <c r="B696" s="51"/>
      <c r="C696" s="51"/>
      <c r="D696" s="51"/>
      <c r="E696" s="51"/>
    </row>
    <row r="697" spans="2:5" x14ac:dyDescent="0.2">
      <c r="B697" s="51"/>
      <c r="C697" s="51"/>
      <c r="D697" s="51"/>
      <c r="E697" s="51"/>
    </row>
    <row r="698" spans="2:5" x14ac:dyDescent="0.2">
      <c r="B698" s="51"/>
      <c r="C698" s="51"/>
      <c r="D698" s="51"/>
      <c r="E698" s="51"/>
    </row>
    <row r="699" spans="2:5" x14ac:dyDescent="0.2">
      <c r="B699" s="51"/>
      <c r="C699" s="51"/>
      <c r="D699" s="51"/>
      <c r="E699" s="51"/>
    </row>
    <row r="700" spans="2:5" x14ac:dyDescent="0.2">
      <c r="B700" s="51"/>
      <c r="C700" s="51"/>
      <c r="D700" s="51"/>
      <c r="E700" s="51"/>
    </row>
    <row r="701" spans="2:5" x14ac:dyDescent="0.2">
      <c r="B701" s="51"/>
      <c r="C701" s="51"/>
      <c r="D701" s="51"/>
      <c r="E701" s="51"/>
    </row>
    <row r="702" spans="2:5" x14ac:dyDescent="0.2">
      <c r="B702" s="51"/>
      <c r="C702" s="51"/>
      <c r="D702" s="51"/>
      <c r="E702" s="51"/>
    </row>
    <row r="703" spans="2:5" x14ac:dyDescent="0.2">
      <c r="B703" s="51"/>
      <c r="C703" s="51"/>
      <c r="D703" s="51"/>
      <c r="E703" s="51"/>
    </row>
    <row r="704" spans="2:5" x14ac:dyDescent="0.2">
      <c r="B704" s="51"/>
      <c r="C704" s="51"/>
      <c r="D704" s="51"/>
      <c r="E704" s="51"/>
    </row>
    <row r="705" spans="2:5" x14ac:dyDescent="0.2">
      <c r="B705" s="51"/>
      <c r="C705" s="51"/>
      <c r="D705" s="51"/>
      <c r="E705" s="51"/>
    </row>
    <row r="706" spans="2:5" x14ac:dyDescent="0.2">
      <c r="B706" s="51"/>
      <c r="C706" s="51"/>
      <c r="D706" s="51"/>
      <c r="E706" s="51"/>
    </row>
    <row r="707" spans="2:5" x14ac:dyDescent="0.2">
      <c r="B707" s="51"/>
      <c r="C707" s="51"/>
      <c r="D707" s="51"/>
      <c r="E707" s="51"/>
    </row>
    <row r="708" spans="2:5" x14ac:dyDescent="0.2">
      <c r="B708" s="51"/>
      <c r="C708" s="51"/>
      <c r="D708" s="51"/>
      <c r="E708" s="51"/>
    </row>
    <row r="709" spans="2:5" x14ac:dyDescent="0.2">
      <c r="B709" s="51"/>
      <c r="C709" s="51"/>
      <c r="D709" s="51"/>
      <c r="E709" s="51"/>
    </row>
    <row r="710" spans="2:5" x14ac:dyDescent="0.2">
      <c r="B710" s="51"/>
      <c r="C710" s="51"/>
      <c r="D710" s="51"/>
      <c r="E710" s="51"/>
    </row>
    <row r="711" spans="2:5" x14ac:dyDescent="0.2">
      <c r="B711" s="51"/>
      <c r="C711" s="51"/>
      <c r="D711" s="51"/>
      <c r="E711" s="51"/>
    </row>
    <row r="712" spans="2:5" x14ac:dyDescent="0.2">
      <c r="B712" s="51"/>
      <c r="C712" s="51"/>
      <c r="D712" s="51"/>
      <c r="E712" s="51"/>
    </row>
    <row r="713" spans="2:5" x14ac:dyDescent="0.2">
      <c r="B713" s="51"/>
      <c r="C713" s="51"/>
      <c r="D713" s="51"/>
      <c r="E713" s="51"/>
    </row>
    <row r="714" spans="2:5" x14ac:dyDescent="0.2">
      <c r="B714" s="51"/>
      <c r="C714" s="51"/>
      <c r="D714" s="51"/>
      <c r="E714" s="51"/>
    </row>
    <row r="715" spans="2:5" x14ac:dyDescent="0.2">
      <c r="B715" s="51"/>
      <c r="C715" s="51"/>
      <c r="D715" s="51"/>
      <c r="E715" s="51"/>
    </row>
    <row r="716" spans="2:5" x14ac:dyDescent="0.2">
      <c r="B716" s="51"/>
      <c r="C716" s="51"/>
      <c r="D716" s="51"/>
      <c r="E716" s="51"/>
    </row>
    <row r="717" spans="2:5" x14ac:dyDescent="0.2">
      <c r="B717" s="51"/>
      <c r="C717" s="51"/>
      <c r="D717" s="51"/>
      <c r="E717" s="51"/>
    </row>
    <row r="718" spans="2:5" x14ac:dyDescent="0.2">
      <c r="B718" s="51"/>
      <c r="C718" s="51"/>
      <c r="D718" s="51"/>
      <c r="E718" s="51"/>
    </row>
    <row r="719" spans="2:5" x14ac:dyDescent="0.2">
      <c r="B719" s="51"/>
      <c r="C719" s="51"/>
      <c r="D719" s="51"/>
      <c r="E719" s="51"/>
    </row>
    <row r="720" spans="2:5" x14ac:dyDescent="0.2">
      <c r="B720" s="51"/>
      <c r="C720" s="51"/>
      <c r="D720" s="51"/>
      <c r="E720" s="51"/>
    </row>
    <row r="721" spans="2:5" x14ac:dyDescent="0.2">
      <c r="B721" s="51"/>
      <c r="C721" s="51"/>
      <c r="D721" s="51"/>
      <c r="E721" s="51"/>
    </row>
    <row r="722" spans="2:5" x14ac:dyDescent="0.2">
      <c r="B722" s="51"/>
      <c r="C722" s="51"/>
      <c r="D722" s="51"/>
      <c r="E722" s="51"/>
    </row>
    <row r="723" spans="2:5" x14ac:dyDescent="0.2">
      <c r="B723" s="51"/>
      <c r="C723" s="51"/>
      <c r="D723" s="51"/>
      <c r="E723" s="51"/>
    </row>
    <row r="724" spans="2:5" x14ac:dyDescent="0.2">
      <c r="B724" s="51"/>
      <c r="C724" s="51"/>
      <c r="D724" s="51"/>
      <c r="E724" s="51"/>
    </row>
    <row r="725" spans="2:5" x14ac:dyDescent="0.2">
      <c r="B725" s="51"/>
      <c r="C725" s="51"/>
      <c r="D725" s="51"/>
      <c r="E725" s="51"/>
    </row>
    <row r="726" spans="2:5" x14ac:dyDescent="0.2">
      <c r="B726" s="51"/>
      <c r="C726" s="51"/>
      <c r="D726" s="51"/>
      <c r="E726" s="51"/>
    </row>
    <row r="727" spans="2:5" x14ac:dyDescent="0.2">
      <c r="B727" s="51"/>
      <c r="C727" s="51"/>
      <c r="D727" s="51"/>
      <c r="E727" s="51"/>
    </row>
    <row r="728" spans="2:5" x14ac:dyDescent="0.2">
      <c r="B728" s="51"/>
      <c r="C728" s="51"/>
      <c r="D728" s="51"/>
      <c r="E728" s="51"/>
    </row>
    <row r="729" spans="2:5" x14ac:dyDescent="0.2">
      <c r="B729" s="51"/>
      <c r="C729" s="51"/>
      <c r="D729" s="51"/>
      <c r="E729" s="51"/>
    </row>
    <row r="730" spans="2:5" x14ac:dyDescent="0.2">
      <c r="B730" s="51"/>
      <c r="C730" s="51"/>
      <c r="D730" s="51"/>
      <c r="E730" s="51"/>
    </row>
    <row r="731" spans="2:5" x14ac:dyDescent="0.2">
      <c r="B731" s="51"/>
      <c r="C731" s="51"/>
      <c r="D731" s="51"/>
      <c r="E731" s="51"/>
    </row>
    <row r="732" spans="2:5" x14ac:dyDescent="0.2">
      <c r="B732" s="51"/>
      <c r="C732" s="51"/>
      <c r="D732" s="51"/>
      <c r="E732" s="51"/>
    </row>
    <row r="733" spans="2:5" x14ac:dyDescent="0.2">
      <c r="B733" s="51"/>
      <c r="C733" s="51"/>
      <c r="D733" s="51"/>
      <c r="E733" s="51"/>
    </row>
    <row r="734" spans="2:5" x14ac:dyDescent="0.2">
      <c r="B734" s="51"/>
      <c r="C734" s="51"/>
      <c r="D734" s="51"/>
      <c r="E734" s="51"/>
    </row>
    <row r="735" spans="2:5" x14ac:dyDescent="0.2">
      <c r="B735" s="51"/>
      <c r="C735" s="51"/>
      <c r="D735" s="51"/>
      <c r="E735" s="51"/>
    </row>
    <row r="736" spans="2:5" x14ac:dyDescent="0.2">
      <c r="B736" s="51"/>
      <c r="C736" s="51"/>
      <c r="D736" s="51"/>
      <c r="E736" s="51"/>
    </row>
    <row r="737" spans="2:5" x14ac:dyDescent="0.2">
      <c r="B737" s="51"/>
      <c r="C737" s="51"/>
      <c r="D737" s="51"/>
      <c r="E737" s="51"/>
    </row>
    <row r="738" spans="2:5" x14ac:dyDescent="0.2">
      <c r="B738" s="51"/>
      <c r="C738" s="51"/>
      <c r="D738" s="51"/>
      <c r="E738" s="51"/>
    </row>
    <row r="739" spans="2:5" x14ac:dyDescent="0.2">
      <c r="B739" s="51"/>
      <c r="C739" s="51"/>
      <c r="D739" s="51"/>
      <c r="E739" s="51"/>
    </row>
    <row r="740" spans="2:5" x14ac:dyDescent="0.2">
      <c r="B740" s="51"/>
      <c r="C740" s="51"/>
      <c r="D740" s="51"/>
      <c r="E740" s="51"/>
    </row>
    <row r="741" spans="2:5" x14ac:dyDescent="0.2">
      <c r="B741" s="51"/>
      <c r="C741" s="51"/>
      <c r="D741" s="51"/>
      <c r="E741" s="51"/>
    </row>
    <row r="742" spans="2:5" x14ac:dyDescent="0.2">
      <c r="B742" s="51"/>
      <c r="C742" s="51"/>
      <c r="D742" s="51"/>
      <c r="E742" s="51"/>
    </row>
    <row r="743" spans="2:5" x14ac:dyDescent="0.2">
      <c r="B743" s="51"/>
      <c r="C743" s="51"/>
      <c r="D743" s="51"/>
      <c r="E743" s="51"/>
    </row>
    <row r="744" spans="2:5" x14ac:dyDescent="0.2">
      <c r="B744" s="51"/>
      <c r="C744" s="51"/>
      <c r="D744" s="51"/>
      <c r="E744" s="51"/>
    </row>
    <row r="745" spans="2:5" x14ac:dyDescent="0.2">
      <c r="B745" s="51"/>
      <c r="C745" s="51"/>
      <c r="D745" s="51"/>
      <c r="E745" s="51"/>
    </row>
    <row r="746" spans="2:5" x14ac:dyDescent="0.2">
      <c r="B746" s="51"/>
      <c r="C746" s="51"/>
      <c r="D746" s="51"/>
      <c r="E746" s="51"/>
    </row>
    <row r="747" spans="2:5" x14ac:dyDescent="0.2">
      <c r="B747" s="51"/>
      <c r="C747" s="51"/>
      <c r="D747" s="51"/>
      <c r="E747" s="51"/>
    </row>
    <row r="748" spans="2:5" x14ac:dyDescent="0.2">
      <c r="B748" s="51"/>
      <c r="C748" s="51"/>
      <c r="D748" s="51"/>
      <c r="E748" s="51"/>
    </row>
    <row r="749" spans="2:5" x14ac:dyDescent="0.2">
      <c r="B749" s="51"/>
      <c r="C749" s="51"/>
      <c r="D749" s="51"/>
      <c r="E749" s="51"/>
    </row>
    <row r="750" spans="2:5" x14ac:dyDescent="0.2">
      <c r="B750" s="51"/>
      <c r="C750" s="51"/>
      <c r="D750" s="51"/>
      <c r="E750" s="51"/>
    </row>
    <row r="751" spans="2:5" x14ac:dyDescent="0.2">
      <c r="B751" s="51"/>
      <c r="C751" s="51"/>
      <c r="D751" s="51"/>
      <c r="E751" s="51"/>
    </row>
    <row r="752" spans="2:5" x14ac:dyDescent="0.2">
      <c r="B752" s="51"/>
      <c r="C752" s="51"/>
      <c r="D752" s="51"/>
      <c r="E752" s="51"/>
    </row>
    <row r="753" spans="2:5" x14ac:dyDescent="0.2">
      <c r="B753" s="51"/>
      <c r="C753" s="51"/>
      <c r="D753" s="51"/>
      <c r="E753" s="51"/>
    </row>
    <row r="754" spans="2:5" x14ac:dyDescent="0.2">
      <c r="B754" s="51"/>
      <c r="C754" s="51"/>
      <c r="D754" s="51"/>
      <c r="E754" s="51"/>
    </row>
    <row r="755" spans="2:5" x14ac:dyDescent="0.2">
      <c r="B755" s="51"/>
      <c r="C755" s="51"/>
      <c r="D755" s="51"/>
      <c r="E755" s="51"/>
    </row>
    <row r="756" spans="2:5" x14ac:dyDescent="0.2">
      <c r="B756" s="51"/>
      <c r="C756" s="51"/>
      <c r="D756" s="51"/>
      <c r="E756" s="51"/>
    </row>
    <row r="757" spans="2:5" x14ac:dyDescent="0.2">
      <c r="B757" s="51"/>
      <c r="C757" s="51"/>
      <c r="D757" s="51"/>
      <c r="E757" s="51"/>
    </row>
    <row r="758" spans="2:5" x14ac:dyDescent="0.2">
      <c r="B758" s="51"/>
      <c r="C758" s="51"/>
      <c r="D758" s="51"/>
      <c r="E758" s="51"/>
    </row>
    <row r="759" spans="2:5" x14ac:dyDescent="0.2">
      <c r="B759" s="51"/>
      <c r="C759" s="51"/>
      <c r="D759" s="51"/>
      <c r="E759" s="51"/>
    </row>
    <row r="760" spans="2:5" x14ac:dyDescent="0.2">
      <c r="B760" s="51"/>
      <c r="C760" s="51"/>
      <c r="D760" s="51"/>
      <c r="E760" s="51"/>
    </row>
    <row r="761" spans="2:5" x14ac:dyDescent="0.2">
      <c r="B761" s="51"/>
      <c r="C761" s="51"/>
      <c r="D761" s="51"/>
      <c r="E761" s="51"/>
    </row>
    <row r="762" spans="2:5" x14ac:dyDescent="0.2">
      <c r="B762" s="51"/>
      <c r="C762" s="51"/>
      <c r="D762" s="51"/>
      <c r="E762" s="51"/>
    </row>
    <row r="763" spans="2:5" x14ac:dyDescent="0.2">
      <c r="B763" s="51"/>
      <c r="C763" s="51"/>
      <c r="D763" s="51"/>
      <c r="E763" s="51"/>
    </row>
    <row r="764" spans="2:5" x14ac:dyDescent="0.2">
      <c r="B764" s="51"/>
      <c r="C764" s="51"/>
      <c r="D764" s="51"/>
      <c r="E764" s="51"/>
    </row>
    <row r="765" spans="2:5" x14ac:dyDescent="0.2">
      <c r="B765" s="51"/>
      <c r="C765" s="51"/>
      <c r="D765" s="51"/>
      <c r="E765" s="51"/>
    </row>
    <row r="766" spans="2:5" x14ac:dyDescent="0.2">
      <c r="B766" s="51"/>
      <c r="C766" s="51"/>
      <c r="D766" s="51"/>
      <c r="E766" s="51"/>
    </row>
    <row r="767" spans="2:5" x14ac:dyDescent="0.2">
      <c r="B767" s="51"/>
      <c r="C767" s="51"/>
      <c r="D767" s="51"/>
      <c r="E767" s="51"/>
    </row>
    <row r="768" spans="2:5" x14ac:dyDescent="0.2">
      <c r="B768" s="51"/>
      <c r="C768" s="51"/>
      <c r="D768" s="51"/>
      <c r="E768" s="51"/>
    </row>
    <row r="769" spans="2:5" x14ac:dyDescent="0.2">
      <c r="B769" s="51"/>
      <c r="C769" s="51"/>
      <c r="D769" s="51"/>
      <c r="E769" s="51"/>
    </row>
    <row r="770" spans="2:5" x14ac:dyDescent="0.2">
      <c r="B770" s="51"/>
      <c r="C770" s="51"/>
      <c r="D770" s="51"/>
      <c r="E770" s="51"/>
    </row>
    <row r="771" spans="2:5" x14ac:dyDescent="0.2">
      <c r="B771" s="51"/>
      <c r="C771" s="51"/>
      <c r="D771" s="51"/>
      <c r="E771" s="51"/>
    </row>
    <row r="772" spans="2:5" x14ac:dyDescent="0.2">
      <c r="B772" s="51"/>
      <c r="C772" s="51"/>
      <c r="D772" s="51"/>
      <c r="E772" s="51"/>
    </row>
    <row r="773" spans="2:5" x14ac:dyDescent="0.2">
      <c r="B773" s="51"/>
      <c r="C773" s="51"/>
      <c r="D773" s="51"/>
      <c r="E773" s="51"/>
    </row>
    <row r="774" spans="2:5" x14ac:dyDescent="0.2">
      <c r="B774" s="51"/>
      <c r="C774" s="51"/>
      <c r="D774" s="51"/>
      <c r="E774" s="51"/>
    </row>
    <row r="775" spans="2:5" x14ac:dyDescent="0.2">
      <c r="B775" s="51"/>
      <c r="C775" s="51"/>
      <c r="D775" s="51"/>
      <c r="E775" s="51"/>
    </row>
    <row r="776" spans="2:5" x14ac:dyDescent="0.2">
      <c r="B776" s="51"/>
      <c r="C776" s="51"/>
      <c r="D776" s="51"/>
      <c r="E776" s="51"/>
    </row>
    <row r="777" spans="2:5" x14ac:dyDescent="0.2">
      <c r="B777" s="51"/>
      <c r="C777" s="51"/>
      <c r="D777" s="51"/>
      <c r="E777" s="51"/>
    </row>
    <row r="778" spans="2:5" x14ac:dyDescent="0.2">
      <c r="B778" s="51"/>
      <c r="C778" s="51"/>
      <c r="D778" s="51"/>
      <c r="E778" s="51"/>
    </row>
    <row r="779" spans="2:5" x14ac:dyDescent="0.2">
      <c r="B779" s="51"/>
      <c r="C779" s="51"/>
      <c r="D779" s="51"/>
      <c r="E779" s="51"/>
    </row>
    <row r="780" spans="2:5" x14ac:dyDescent="0.2">
      <c r="B780" s="51"/>
      <c r="C780" s="51"/>
      <c r="D780" s="51"/>
      <c r="E780" s="51"/>
    </row>
    <row r="781" spans="2:5" x14ac:dyDescent="0.2">
      <c r="B781" s="51"/>
      <c r="C781" s="51"/>
      <c r="D781" s="51"/>
      <c r="E781" s="51"/>
    </row>
    <row r="782" spans="2:5" x14ac:dyDescent="0.2">
      <c r="B782" s="51"/>
      <c r="C782" s="51"/>
      <c r="D782" s="51"/>
      <c r="E782" s="51"/>
    </row>
    <row r="783" spans="2:5" x14ac:dyDescent="0.2">
      <c r="B783" s="51"/>
      <c r="C783" s="51"/>
      <c r="D783" s="51"/>
      <c r="E783" s="51"/>
    </row>
    <row r="784" spans="2:5" x14ac:dyDescent="0.2">
      <c r="B784" s="51"/>
      <c r="C784" s="51"/>
      <c r="D784" s="51"/>
      <c r="E784" s="51"/>
    </row>
    <row r="785" spans="2:5" x14ac:dyDescent="0.2">
      <c r="B785" s="51"/>
      <c r="C785" s="51"/>
      <c r="D785" s="51"/>
      <c r="E785" s="51"/>
    </row>
    <row r="786" spans="2:5" x14ac:dyDescent="0.2">
      <c r="B786" s="51"/>
      <c r="C786" s="51"/>
      <c r="D786" s="51"/>
      <c r="E786" s="51"/>
    </row>
    <row r="787" spans="2:5" x14ac:dyDescent="0.2">
      <c r="B787" s="51"/>
      <c r="C787" s="51"/>
      <c r="D787" s="51"/>
      <c r="E787" s="51"/>
    </row>
    <row r="788" spans="2:5" x14ac:dyDescent="0.2">
      <c r="B788" s="51"/>
      <c r="C788" s="51"/>
      <c r="D788" s="51"/>
      <c r="E788" s="51"/>
    </row>
    <row r="789" spans="2:5" x14ac:dyDescent="0.2">
      <c r="B789" s="51"/>
      <c r="C789" s="51"/>
      <c r="D789" s="51"/>
      <c r="E789" s="51"/>
    </row>
    <row r="790" spans="2:5" x14ac:dyDescent="0.2">
      <c r="B790" s="51"/>
      <c r="C790" s="51"/>
      <c r="D790" s="51"/>
      <c r="E790" s="51"/>
    </row>
    <row r="791" spans="2:5" x14ac:dyDescent="0.2">
      <c r="B791" s="51"/>
      <c r="C791" s="51"/>
      <c r="D791" s="51"/>
      <c r="E791" s="51"/>
    </row>
    <row r="792" spans="2:5" x14ac:dyDescent="0.2">
      <c r="B792" s="51"/>
      <c r="C792" s="51"/>
      <c r="D792" s="51"/>
      <c r="E792" s="51"/>
    </row>
    <row r="793" spans="2:5" x14ac:dyDescent="0.2">
      <c r="B793" s="51"/>
      <c r="C793" s="51"/>
      <c r="D793" s="51"/>
      <c r="E793" s="51"/>
    </row>
    <row r="794" spans="2:5" x14ac:dyDescent="0.2">
      <c r="B794" s="51"/>
      <c r="C794" s="51"/>
      <c r="D794" s="51"/>
      <c r="E794" s="51"/>
    </row>
    <row r="795" spans="2:5" x14ac:dyDescent="0.2">
      <c r="B795" s="51"/>
      <c r="C795" s="51"/>
      <c r="D795" s="51"/>
      <c r="E795" s="51"/>
    </row>
    <row r="796" spans="2:5" x14ac:dyDescent="0.2">
      <c r="B796" s="51"/>
      <c r="C796" s="51"/>
      <c r="D796" s="51"/>
      <c r="E796" s="51"/>
    </row>
    <row r="797" spans="2:5" x14ac:dyDescent="0.2">
      <c r="B797" s="51"/>
      <c r="C797" s="51"/>
      <c r="D797" s="51"/>
      <c r="E797" s="51"/>
    </row>
    <row r="798" spans="2:5" x14ac:dyDescent="0.2">
      <c r="B798" s="51"/>
      <c r="C798" s="51"/>
      <c r="D798" s="51"/>
      <c r="E798" s="51"/>
    </row>
    <row r="799" spans="2:5" x14ac:dyDescent="0.2">
      <c r="B799" s="51"/>
      <c r="C799" s="51"/>
      <c r="D799" s="51"/>
      <c r="E799" s="51"/>
    </row>
    <row r="800" spans="2:5" x14ac:dyDescent="0.2">
      <c r="B800" s="51"/>
      <c r="C800" s="51"/>
      <c r="D800" s="51"/>
      <c r="E800" s="51"/>
    </row>
    <row r="801" spans="2:5" x14ac:dyDescent="0.2">
      <c r="B801" s="51"/>
      <c r="C801" s="51"/>
      <c r="D801" s="51"/>
      <c r="E801" s="51"/>
    </row>
    <row r="802" spans="2:5" x14ac:dyDescent="0.2">
      <c r="B802" s="51"/>
      <c r="C802" s="51"/>
      <c r="D802" s="51"/>
      <c r="E802" s="51"/>
    </row>
    <row r="803" spans="2:5" x14ac:dyDescent="0.2">
      <c r="B803" s="51"/>
      <c r="C803" s="51"/>
      <c r="D803" s="51"/>
      <c r="E803" s="51"/>
    </row>
    <row r="804" spans="2:5" x14ac:dyDescent="0.2">
      <c r="B804" s="51"/>
      <c r="C804" s="51"/>
      <c r="D804" s="51"/>
      <c r="E804" s="51"/>
    </row>
    <row r="805" spans="2:5" x14ac:dyDescent="0.2">
      <c r="B805" s="51"/>
      <c r="C805" s="51"/>
      <c r="D805" s="51"/>
      <c r="E805" s="51"/>
    </row>
    <row r="806" spans="2:5" x14ac:dyDescent="0.2">
      <c r="B806" s="51"/>
      <c r="C806" s="51"/>
      <c r="D806" s="51"/>
      <c r="E806" s="51"/>
    </row>
    <row r="807" spans="2:5" x14ac:dyDescent="0.2">
      <c r="B807" s="51"/>
      <c r="C807" s="51"/>
      <c r="D807" s="51"/>
      <c r="E807" s="51"/>
    </row>
    <row r="808" spans="2:5" x14ac:dyDescent="0.2">
      <c r="B808" s="51"/>
      <c r="C808" s="51"/>
      <c r="D808" s="51"/>
      <c r="E808" s="51"/>
    </row>
    <row r="809" spans="2:5" x14ac:dyDescent="0.2">
      <c r="B809" s="51"/>
      <c r="C809" s="51"/>
      <c r="D809" s="51"/>
      <c r="E809" s="51"/>
    </row>
    <row r="810" spans="2:5" x14ac:dyDescent="0.2">
      <c r="B810" s="51"/>
      <c r="C810" s="51"/>
      <c r="D810" s="51"/>
      <c r="E810" s="51"/>
    </row>
    <row r="811" spans="2:5" x14ac:dyDescent="0.2">
      <c r="B811" s="51"/>
      <c r="C811" s="51"/>
      <c r="D811" s="51"/>
      <c r="E811" s="51"/>
    </row>
    <row r="812" spans="2:5" x14ac:dyDescent="0.2">
      <c r="B812" s="51"/>
      <c r="C812" s="51"/>
      <c r="D812" s="51"/>
      <c r="E812" s="51"/>
    </row>
    <row r="813" spans="2:5" x14ac:dyDescent="0.2">
      <c r="B813" s="51"/>
      <c r="C813" s="51"/>
      <c r="D813" s="51"/>
      <c r="E813" s="51"/>
    </row>
    <row r="814" spans="2:5" x14ac:dyDescent="0.2">
      <c r="B814" s="51"/>
      <c r="C814" s="51"/>
      <c r="D814" s="51"/>
      <c r="E814" s="51"/>
    </row>
    <row r="815" spans="2:5" x14ac:dyDescent="0.2">
      <c r="B815" s="51"/>
      <c r="C815" s="51"/>
      <c r="D815" s="51"/>
      <c r="E815" s="51"/>
    </row>
    <row r="816" spans="2:5" x14ac:dyDescent="0.2">
      <c r="B816" s="51"/>
      <c r="C816" s="51"/>
      <c r="D816" s="51"/>
      <c r="E816" s="51"/>
    </row>
    <row r="817" spans="2:5" x14ac:dyDescent="0.2">
      <c r="B817" s="51"/>
      <c r="C817" s="51"/>
      <c r="D817" s="51"/>
      <c r="E817" s="51"/>
    </row>
    <row r="818" spans="2:5" x14ac:dyDescent="0.2">
      <c r="B818" s="51"/>
      <c r="C818" s="51"/>
      <c r="D818" s="51"/>
      <c r="E818" s="51"/>
    </row>
    <row r="819" spans="2:5" x14ac:dyDescent="0.2">
      <c r="B819" s="51"/>
      <c r="C819" s="51"/>
      <c r="D819" s="51"/>
      <c r="E819" s="51"/>
    </row>
    <row r="820" spans="2:5" x14ac:dyDescent="0.2">
      <c r="B820" s="51"/>
      <c r="C820" s="51"/>
      <c r="D820" s="51"/>
      <c r="E820" s="51"/>
    </row>
    <row r="821" spans="2:5" x14ac:dyDescent="0.2">
      <c r="B821" s="51"/>
      <c r="C821" s="51"/>
      <c r="D821" s="51"/>
      <c r="E821" s="51"/>
    </row>
    <row r="822" spans="2:5" x14ac:dyDescent="0.2">
      <c r="B822" s="51"/>
      <c r="C822" s="51"/>
      <c r="D822" s="51"/>
      <c r="E822" s="51"/>
    </row>
    <row r="823" spans="2:5" x14ac:dyDescent="0.2">
      <c r="B823" s="51"/>
      <c r="C823" s="51"/>
      <c r="D823" s="51"/>
      <c r="E823" s="51"/>
    </row>
    <row r="824" spans="2:5" x14ac:dyDescent="0.2">
      <c r="B824" s="51"/>
      <c r="C824" s="51"/>
      <c r="D824" s="51"/>
      <c r="E824" s="51"/>
    </row>
    <row r="825" spans="2:5" x14ac:dyDescent="0.2">
      <c r="B825" s="51"/>
      <c r="C825" s="51"/>
      <c r="D825" s="51"/>
      <c r="E825" s="51"/>
    </row>
    <row r="826" spans="2:5" x14ac:dyDescent="0.2">
      <c r="B826" s="51"/>
      <c r="C826" s="51"/>
      <c r="D826" s="51"/>
      <c r="E826" s="51"/>
    </row>
    <row r="827" spans="2:5" x14ac:dyDescent="0.2">
      <c r="B827" s="51"/>
      <c r="C827" s="51"/>
      <c r="D827" s="51"/>
      <c r="E827" s="51"/>
    </row>
    <row r="828" spans="2:5" x14ac:dyDescent="0.2">
      <c r="B828" s="51"/>
      <c r="C828" s="51"/>
      <c r="D828" s="51"/>
      <c r="E828" s="51"/>
    </row>
    <row r="829" spans="2:5" x14ac:dyDescent="0.2">
      <c r="B829" s="51"/>
      <c r="C829" s="51"/>
      <c r="D829" s="51"/>
      <c r="E829" s="51"/>
    </row>
    <row r="830" spans="2:5" x14ac:dyDescent="0.2">
      <c r="B830" s="51"/>
      <c r="C830" s="51"/>
      <c r="D830" s="51"/>
      <c r="E830" s="51"/>
    </row>
    <row r="831" spans="2:5" x14ac:dyDescent="0.2">
      <c r="B831" s="51"/>
      <c r="C831" s="51"/>
      <c r="D831" s="51"/>
      <c r="E831" s="51"/>
    </row>
    <row r="832" spans="2:5" x14ac:dyDescent="0.2">
      <c r="B832" s="51"/>
      <c r="C832" s="51"/>
      <c r="D832" s="51"/>
      <c r="E832" s="51"/>
    </row>
    <row r="833" spans="2:5" x14ac:dyDescent="0.2">
      <c r="B833" s="51"/>
      <c r="C833" s="51"/>
      <c r="D833" s="51"/>
      <c r="E833" s="51"/>
    </row>
    <row r="834" spans="2:5" x14ac:dyDescent="0.2">
      <c r="B834" s="51"/>
      <c r="C834" s="51"/>
      <c r="D834" s="51"/>
      <c r="E834" s="51"/>
    </row>
    <row r="835" spans="2:5" x14ac:dyDescent="0.2">
      <c r="B835" s="51"/>
      <c r="C835" s="51"/>
      <c r="D835" s="51"/>
      <c r="E835" s="51"/>
    </row>
    <row r="836" spans="2:5" x14ac:dyDescent="0.2">
      <c r="B836" s="51"/>
      <c r="C836" s="51"/>
      <c r="D836" s="51"/>
      <c r="E836" s="51"/>
    </row>
    <row r="837" spans="2:5" x14ac:dyDescent="0.2">
      <c r="B837" s="51"/>
      <c r="C837" s="51"/>
      <c r="D837" s="51"/>
      <c r="E837" s="51"/>
    </row>
    <row r="838" spans="2:5" x14ac:dyDescent="0.2">
      <c r="B838" s="51"/>
      <c r="C838" s="51"/>
      <c r="D838" s="51"/>
      <c r="E838" s="51"/>
    </row>
    <row r="839" spans="2:5" x14ac:dyDescent="0.2">
      <c r="B839" s="51"/>
      <c r="C839" s="51"/>
      <c r="D839" s="51"/>
      <c r="E839" s="51"/>
    </row>
    <row r="840" spans="2:5" x14ac:dyDescent="0.2">
      <c r="B840" s="51"/>
      <c r="C840" s="51"/>
      <c r="D840" s="51"/>
      <c r="E840" s="51"/>
    </row>
    <row r="841" spans="2:5" x14ac:dyDescent="0.2">
      <c r="B841" s="51"/>
      <c r="C841" s="51"/>
      <c r="D841" s="51"/>
      <c r="E841" s="51"/>
    </row>
    <row r="842" spans="2:5" x14ac:dyDescent="0.2">
      <c r="B842" s="51"/>
      <c r="C842" s="51"/>
      <c r="D842" s="51"/>
      <c r="E842" s="51"/>
    </row>
    <row r="843" spans="2:5" x14ac:dyDescent="0.2">
      <c r="B843" s="51"/>
      <c r="C843" s="51"/>
      <c r="D843" s="51"/>
      <c r="E843" s="51"/>
    </row>
    <row r="844" spans="2:5" x14ac:dyDescent="0.2">
      <c r="B844" s="51"/>
      <c r="C844" s="51"/>
      <c r="D844" s="51"/>
      <c r="E844" s="51"/>
    </row>
    <row r="845" spans="2:5" x14ac:dyDescent="0.2">
      <c r="B845" s="51"/>
      <c r="C845" s="51"/>
      <c r="D845" s="51"/>
      <c r="E845" s="51"/>
    </row>
    <row r="846" spans="2:5" x14ac:dyDescent="0.2">
      <c r="B846" s="51"/>
      <c r="C846" s="51"/>
      <c r="D846" s="51"/>
      <c r="E846" s="51"/>
    </row>
    <row r="847" spans="2:5" x14ac:dyDescent="0.2">
      <c r="B847" s="51"/>
      <c r="C847" s="51"/>
      <c r="D847" s="51"/>
      <c r="E847" s="51"/>
    </row>
    <row r="848" spans="2:5" x14ac:dyDescent="0.2">
      <c r="B848" s="51"/>
      <c r="C848" s="51"/>
      <c r="D848" s="51"/>
      <c r="E848" s="51"/>
    </row>
    <row r="849" spans="2:5" x14ac:dyDescent="0.2">
      <c r="B849" s="51"/>
      <c r="C849" s="51"/>
      <c r="D849" s="51"/>
      <c r="E849" s="51"/>
    </row>
    <row r="850" spans="2:5" x14ac:dyDescent="0.2">
      <c r="B850" s="51"/>
      <c r="C850" s="51"/>
      <c r="D850" s="51"/>
      <c r="E850" s="51"/>
    </row>
    <row r="851" spans="2:5" x14ac:dyDescent="0.2">
      <c r="B851" s="51"/>
      <c r="C851" s="51"/>
      <c r="D851" s="51"/>
      <c r="E851" s="51"/>
    </row>
    <row r="852" spans="2:5" x14ac:dyDescent="0.2">
      <c r="B852" s="51"/>
      <c r="C852" s="51"/>
      <c r="D852" s="51"/>
      <c r="E852" s="51"/>
    </row>
    <row r="853" spans="2:5" x14ac:dyDescent="0.2">
      <c r="B853" s="51"/>
      <c r="C853" s="51"/>
      <c r="D853" s="51"/>
      <c r="E853" s="51"/>
    </row>
    <row r="854" spans="2:5" x14ac:dyDescent="0.2">
      <c r="B854" s="51"/>
      <c r="C854" s="51"/>
      <c r="D854" s="51"/>
      <c r="E854" s="51"/>
    </row>
    <row r="855" spans="2:5" x14ac:dyDescent="0.2">
      <c r="B855" s="51"/>
      <c r="C855" s="51"/>
      <c r="D855" s="51"/>
      <c r="E855" s="51"/>
    </row>
    <row r="856" spans="2:5" x14ac:dyDescent="0.2">
      <c r="B856" s="51"/>
      <c r="C856" s="51"/>
      <c r="D856" s="51"/>
      <c r="E856" s="51"/>
    </row>
    <row r="857" spans="2:5" x14ac:dyDescent="0.2">
      <c r="B857" s="51"/>
      <c r="C857" s="51"/>
      <c r="D857" s="51"/>
      <c r="E857" s="51"/>
    </row>
    <row r="858" spans="2:5" x14ac:dyDescent="0.2">
      <c r="B858" s="51"/>
      <c r="C858" s="51"/>
      <c r="D858" s="51"/>
      <c r="E858" s="51"/>
    </row>
    <row r="859" spans="2:5" x14ac:dyDescent="0.2">
      <c r="B859" s="51"/>
      <c r="C859" s="51"/>
      <c r="D859" s="51"/>
      <c r="E859" s="51"/>
    </row>
    <row r="860" spans="2:5" x14ac:dyDescent="0.2">
      <c r="B860" s="51"/>
      <c r="C860" s="51"/>
      <c r="D860" s="51"/>
      <c r="E860" s="51"/>
    </row>
    <row r="861" spans="2:5" x14ac:dyDescent="0.2">
      <c r="B861" s="51"/>
      <c r="C861" s="51"/>
      <c r="D861" s="51"/>
      <c r="E861" s="51"/>
    </row>
    <row r="862" spans="2:5" x14ac:dyDescent="0.2">
      <c r="B862" s="51"/>
      <c r="C862" s="51"/>
      <c r="D862" s="51"/>
      <c r="E862" s="51"/>
    </row>
    <row r="863" spans="2:5" x14ac:dyDescent="0.2">
      <c r="B863" s="51"/>
      <c r="C863" s="51"/>
      <c r="D863" s="51"/>
      <c r="E863" s="51"/>
    </row>
    <row r="864" spans="2:5" x14ac:dyDescent="0.2">
      <c r="B864" s="51"/>
      <c r="C864" s="51"/>
      <c r="D864" s="51"/>
      <c r="E864" s="51"/>
    </row>
    <row r="865" spans="2:5" x14ac:dyDescent="0.2">
      <c r="B865" s="51"/>
      <c r="C865" s="51"/>
      <c r="D865" s="51"/>
      <c r="E865" s="51"/>
    </row>
    <row r="866" spans="2:5" x14ac:dyDescent="0.2">
      <c r="B866" s="51"/>
      <c r="C866" s="51"/>
      <c r="D866" s="51"/>
      <c r="E866" s="51"/>
    </row>
    <row r="867" spans="2:5" x14ac:dyDescent="0.2">
      <c r="B867" s="51"/>
      <c r="C867" s="51"/>
      <c r="D867" s="51"/>
      <c r="E867" s="51"/>
    </row>
    <row r="868" spans="2:5" x14ac:dyDescent="0.2">
      <c r="B868" s="51"/>
      <c r="C868" s="51"/>
      <c r="D868" s="51"/>
      <c r="E868" s="51"/>
    </row>
    <row r="869" spans="2:5" x14ac:dyDescent="0.2">
      <c r="B869" s="51"/>
      <c r="C869" s="51"/>
      <c r="D869" s="51"/>
      <c r="E869" s="51"/>
    </row>
    <row r="870" spans="2:5" x14ac:dyDescent="0.2">
      <c r="B870" s="51"/>
      <c r="C870" s="51"/>
      <c r="D870" s="51"/>
      <c r="E870" s="51"/>
    </row>
    <row r="871" spans="2:5" x14ac:dyDescent="0.2">
      <c r="B871" s="51"/>
      <c r="C871" s="51"/>
      <c r="D871" s="51"/>
      <c r="E871" s="51"/>
    </row>
    <row r="872" spans="2:5" x14ac:dyDescent="0.2">
      <c r="B872" s="51"/>
      <c r="C872" s="51"/>
      <c r="D872" s="51"/>
      <c r="E872" s="51"/>
    </row>
    <row r="873" spans="2:5" x14ac:dyDescent="0.2">
      <c r="B873" s="51"/>
      <c r="C873" s="51"/>
      <c r="D873" s="51"/>
      <c r="E873" s="51"/>
    </row>
    <row r="874" spans="2:5" x14ac:dyDescent="0.2">
      <c r="B874" s="51"/>
      <c r="C874" s="51"/>
      <c r="D874" s="51"/>
      <c r="E874" s="51"/>
    </row>
    <row r="875" spans="2:5" x14ac:dyDescent="0.2">
      <c r="B875" s="51"/>
      <c r="C875" s="51"/>
      <c r="D875" s="51"/>
      <c r="E875" s="51"/>
    </row>
    <row r="876" spans="2:5" x14ac:dyDescent="0.2">
      <c r="B876" s="51"/>
      <c r="C876" s="51"/>
      <c r="D876" s="51"/>
      <c r="E876" s="51"/>
    </row>
    <row r="877" spans="2:5" x14ac:dyDescent="0.2">
      <c r="B877" s="51"/>
      <c r="C877" s="51"/>
      <c r="D877" s="51"/>
      <c r="E877" s="51"/>
    </row>
    <row r="878" spans="2:5" x14ac:dyDescent="0.2">
      <c r="B878" s="51"/>
      <c r="C878" s="51"/>
      <c r="D878" s="51"/>
      <c r="E878" s="51"/>
    </row>
    <row r="879" spans="2:5" x14ac:dyDescent="0.2">
      <c r="B879" s="51"/>
      <c r="C879" s="51"/>
      <c r="D879" s="51"/>
      <c r="E879" s="51"/>
    </row>
    <row r="880" spans="2:5" x14ac:dyDescent="0.2">
      <c r="B880" s="51"/>
      <c r="C880" s="51"/>
      <c r="D880" s="51"/>
      <c r="E880" s="51"/>
    </row>
    <row r="881" spans="2:5" x14ac:dyDescent="0.2">
      <c r="B881" s="51"/>
      <c r="C881" s="51"/>
      <c r="D881" s="51"/>
      <c r="E881" s="51"/>
    </row>
    <row r="882" spans="2:5" x14ac:dyDescent="0.2">
      <c r="B882" s="51"/>
      <c r="C882" s="51"/>
      <c r="D882" s="51"/>
      <c r="E882" s="51"/>
    </row>
    <row r="883" spans="2:5" x14ac:dyDescent="0.2">
      <c r="B883" s="51"/>
      <c r="C883" s="51"/>
      <c r="D883" s="51"/>
      <c r="E883" s="51"/>
    </row>
    <row r="884" spans="2:5" x14ac:dyDescent="0.2">
      <c r="B884" s="51"/>
      <c r="C884" s="51"/>
      <c r="D884" s="51"/>
      <c r="E884" s="51"/>
    </row>
    <row r="885" spans="2:5" x14ac:dyDescent="0.2">
      <c r="B885" s="51"/>
      <c r="C885" s="51"/>
      <c r="D885" s="51"/>
      <c r="E885" s="51"/>
    </row>
    <row r="886" spans="2:5" x14ac:dyDescent="0.2">
      <c r="B886" s="51"/>
      <c r="C886" s="51"/>
      <c r="D886" s="51"/>
      <c r="E886" s="51"/>
    </row>
    <row r="887" spans="2:5" x14ac:dyDescent="0.2">
      <c r="B887" s="51"/>
      <c r="C887" s="51"/>
      <c r="D887" s="51"/>
      <c r="E887" s="51"/>
    </row>
    <row r="888" spans="2:5" x14ac:dyDescent="0.2">
      <c r="B888" s="51"/>
      <c r="C888" s="51"/>
      <c r="D888" s="51"/>
      <c r="E888" s="51"/>
    </row>
    <row r="889" spans="2:5" x14ac:dyDescent="0.2">
      <c r="B889" s="51"/>
      <c r="C889" s="51"/>
      <c r="D889" s="51"/>
      <c r="E889" s="51"/>
    </row>
    <row r="890" spans="2:5" x14ac:dyDescent="0.2">
      <c r="B890" s="51"/>
      <c r="C890" s="51"/>
      <c r="D890" s="51"/>
      <c r="E890" s="51"/>
    </row>
    <row r="891" spans="2:5" x14ac:dyDescent="0.2">
      <c r="B891" s="51"/>
      <c r="C891" s="51"/>
      <c r="D891" s="51"/>
      <c r="E891" s="51"/>
    </row>
    <row r="892" spans="2:5" x14ac:dyDescent="0.2">
      <c r="B892" s="51"/>
      <c r="C892" s="51"/>
      <c r="D892" s="51"/>
      <c r="E892" s="51"/>
    </row>
    <row r="893" spans="2:5" x14ac:dyDescent="0.2">
      <c r="B893" s="51"/>
      <c r="C893" s="51"/>
      <c r="D893" s="51"/>
      <c r="E893" s="51"/>
    </row>
    <row r="894" spans="2:5" x14ac:dyDescent="0.2">
      <c r="B894" s="51"/>
      <c r="C894" s="51"/>
      <c r="D894" s="51"/>
      <c r="E894" s="51"/>
    </row>
    <row r="895" spans="2:5" x14ac:dyDescent="0.2">
      <c r="B895" s="51"/>
      <c r="C895" s="51"/>
      <c r="D895" s="51"/>
      <c r="E895" s="51"/>
    </row>
    <row r="896" spans="2:5" x14ac:dyDescent="0.2">
      <c r="B896" s="51"/>
      <c r="C896" s="51"/>
      <c r="D896" s="51"/>
      <c r="E896" s="51"/>
    </row>
    <row r="897" spans="2:5" x14ac:dyDescent="0.2">
      <c r="B897" s="51"/>
      <c r="C897" s="51"/>
      <c r="D897" s="51"/>
      <c r="E897" s="51"/>
    </row>
    <row r="898" spans="2:5" x14ac:dyDescent="0.2">
      <c r="B898" s="51"/>
      <c r="C898" s="51"/>
      <c r="D898" s="51"/>
      <c r="E898" s="51"/>
    </row>
    <row r="899" spans="2:5" x14ac:dyDescent="0.2">
      <c r="B899" s="51"/>
      <c r="C899" s="51"/>
      <c r="D899" s="51"/>
      <c r="E899" s="51"/>
    </row>
    <row r="900" spans="2:5" x14ac:dyDescent="0.2">
      <c r="B900" s="51"/>
      <c r="C900" s="51"/>
      <c r="D900" s="51"/>
      <c r="E900" s="51"/>
    </row>
    <row r="901" spans="2:5" x14ac:dyDescent="0.2">
      <c r="B901" s="51"/>
      <c r="C901" s="51"/>
      <c r="D901" s="51"/>
      <c r="E901" s="51"/>
    </row>
    <row r="902" spans="2:5" x14ac:dyDescent="0.2">
      <c r="B902" s="51"/>
      <c r="C902" s="51"/>
      <c r="D902" s="51"/>
      <c r="E902" s="51"/>
    </row>
    <row r="903" spans="2:5" x14ac:dyDescent="0.2">
      <c r="B903" s="51"/>
      <c r="C903" s="51"/>
      <c r="D903" s="51"/>
      <c r="E903" s="51"/>
    </row>
    <row r="904" spans="2:5" x14ac:dyDescent="0.2">
      <c r="B904" s="51"/>
      <c r="C904" s="51"/>
      <c r="D904" s="51"/>
      <c r="E904" s="51"/>
    </row>
    <row r="905" spans="2:5" x14ac:dyDescent="0.2">
      <c r="B905" s="51"/>
      <c r="C905" s="51"/>
      <c r="D905" s="51"/>
      <c r="E905" s="51"/>
    </row>
    <row r="906" spans="2:5" x14ac:dyDescent="0.2">
      <c r="B906" s="51"/>
      <c r="C906" s="51"/>
      <c r="D906" s="51"/>
      <c r="E906" s="51"/>
    </row>
    <row r="907" spans="2:5" x14ac:dyDescent="0.2">
      <c r="B907" s="51"/>
      <c r="C907" s="51"/>
      <c r="D907" s="51"/>
      <c r="E907" s="51"/>
    </row>
    <row r="908" spans="2:5" x14ac:dyDescent="0.2">
      <c r="B908" s="51"/>
      <c r="C908" s="51"/>
      <c r="D908" s="51"/>
      <c r="E908" s="51"/>
    </row>
    <row r="909" spans="2:5" x14ac:dyDescent="0.2">
      <c r="B909" s="51"/>
      <c r="C909" s="51"/>
      <c r="D909" s="51"/>
      <c r="E909" s="51"/>
    </row>
    <row r="910" spans="2:5" x14ac:dyDescent="0.2">
      <c r="B910" s="51"/>
      <c r="C910" s="51"/>
      <c r="D910" s="51"/>
      <c r="E910" s="51"/>
    </row>
    <row r="911" spans="2:5" x14ac:dyDescent="0.2">
      <c r="B911" s="51"/>
      <c r="C911" s="51"/>
      <c r="D911" s="51"/>
      <c r="E911" s="51"/>
    </row>
    <row r="912" spans="2:5" x14ac:dyDescent="0.2">
      <c r="B912" s="51"/>
      <c r="C912" s="51"/>
      <c r="D912" s="51"/>
      <c r="E912" s="51"/>
    </row>
    <row r="913" spans="2:5" x14ac:dyDescent="0.2">
      <c r="B913" s="51"/>
      <c r="C913" s="51"/>
      <c r="D913" s="51"/>
      <c r="E913" s="51"/>
    </row>
    <row r="914" spans="2:5" x14ac:dyDescent="0.2">
      <c r="B914" s="51"/>
      <c r="C914" s="51"/>
      <c r="D914" s="51"/>
      <c r="E914" s="51"/>
    </row>
    <row r="915" spans="2:5" x14ac:dyDescent="0.2">
      <c r="B915" s="51"/>
      <c r="C915" s="51"/>
      <c r="D915" s="51"/>
      <c r="E915" s="51"/>
    </row>
    <row r="916" spans="2:5" x14ac:dyDescent="0.2">
      <c r="B916" s="51"/>
      <c r="C916" s="51"/>
      <c r="D916" s="51"/>
      <c r="E916" s="51"/>
    </row>
    <row r="917" spans="2:5" x14ac:dyDescent="0.2">
      <c r="B917" s="51"/>
      <c r="C917" s="51"/>
      <c r="D917" s="51"/>
      <c r="E917" s="51"/>
    </row>
    <row r="918" spans="2:5" x14ac:dyDescent="0.2">
      <c r="B918" s="51"/>
      <c r="C918" s="51"/>
      <c r="D918" s="51"/>
      <c r="E918" s="51"/>
    </row>
    <row r="919" spans="2:5" x14ac:dyDescent="0.2">
      <c r="B919" s="51"/>
      <c r="C919" s="51"/>
      <c r="D919" s="51"/>
      <c r="E919" s="51"/>
    </row>
    <row r="920" spans="2:5" x14ac:dyDescent="0.2">
      <c r="B920" s="51"/>
      <c r="C920" s="51"/>
      <c r="D920" s="51"/>
      <c r="E920" s="51"/>
    </row>
    <row r="921" spans="2:5" x14ac:dyDescent="0.2">
      <c r="B921" s="51"/>
      <c r="C921" s="51"/>
      <c r="D921" s="51"/>
      <c r="E921" s="51"/>
    </row>
    <row r="922" spans="2:5" x14ac:dyDescent="0.2">
      <c r="B922" s="51"/>
      <c r="C922" s="51"/>
      <c r="D922" s="51"/>
      <c r="E922" s="51"/>
    </row>
    <row r="923" spans="2:5" x14ac:dyDescent="0.2">
      <c r="B923" s="51"/>
      <c r="C923" s="51"/>
      <c r="D923" s="51"/>
      <c r="E923" s="51"/>
    </row>
    <row r="924" spans="2:5" x14ac:dyDescent="0.2">
      <c r="B924" s="51"/>
      <c r="C924" s="51"/>
      <c r="D924" s="51"/>
      <c r="E924" s="51"/>
    </row>
    <row r="925" spans="2:5" x14ac:dyDescent="0.2">
      <c r="B925" s="51"/>
      <c r="C925" s="51"/>
      <c r="D925" s="51"/>
      <c r="E925" s="51"/>
    </row>
    <row r="926" spans="2:5" x14ac:dyDescent="0.2">
      <c r="B926" s="51"/>
      <c r="C926" s="51"/>
      <c r="D926" s="51"/>
      <c r="E926" s="51"/>
    </row>
    <row r="927" spans="2:5" x14ac:dyDescent="0.2">
      <c r="B927" s="51"/>
      <c r="C927" s="51"/>
      <c r="D927" s="51"/>
      <c r="E927" s="51"/>
    </row>
    <row r="928" spans="2:5" x14ac:dyDescent="0.2">
      <c r="B928" s="51"/>
      <c r="C928" s="51"/>
      <c r="D928" s="51"/>
      <c r="E928" s="51"/>
    </row>
    <row r="929" spans="2:5" x14ac:dyDescent="0.2">
      <c r="B929" s="51"/>
      <c r="C929" s="51"/>
      <c r="D929" s="51"/>
      <c r="E929" s="51"/>
    </row>
    <row r="930" spans="2:5" x14ac:dyDescent="0.2">
      <c r="B930" s="51"/>
      <c r="C930" s="51"/>
      <c r="D930" s="51"/>
      <c r="E930" s="51"/>
    </row>
    <row r="931" spans="2:5" x14ac:dyDescent="0.2">
      <c r="B931" s="51"/>
      <c r="C931" s="51"/>
      <c r="D931" s="51"/>
      <c r="E931" s="51"/>
    </row>
    <row r="932" spans="2:5" x14ac:dyDescent="0.2">
      <c r="B932" s="51"/>
      <c r="C932" s="51"/>
      <c r="D932" s="51"/>
      <c r="E932" s="51"/>
    </row>
    <row r="933" spans="2:5" x14ac:dyDescent="0.2">
      <c r="B933" s="51"/>
      <c r="C933" s="51"/>
      <c r="D933" s="51"/>
      <c r="E933" s="51"/>
    </row>
    <row r="934" spans="2:5" x14ac:dyDescent="0.2">
      <c r="B934" s="51"/>
      <c r="C934" s="51"/>
      <c r="D934" s="51"/>
      <c r="E934" s="51"/>
    </row>
    <row r="935" spans="2:5" x14ac:dyDescent="0.2">
      <c r="B935" s="51"/>
      <c r="C935" s="51"/>
      <c r="D935" s="51"/>
      <c r="E935" s="51"/>
    </row>
    <row r="936" spans="2:5" x14ac:dyDescent="0.2">
      <c r="B936" s="51"/>
      <c r="C936" s="51"/>
      <c r="D936" s="51"/>
      <c r="E936" s="51"/>
    </row>
    <row r="937" spans="2:5" x14ac:dyDescent="0.2">
      <c r="B937" s="51"/>
      <c r="C937" s="51"/>
      <c r="D937" s="51"/>
      <c r="E937" s="51"/>
    </row>
    <row r="938" spans="2:5" x14ac:dyDescent="0.2">
      <c r="B938" s="51"/>
      <c r="C938" s="51"/>
      <c r="D938" s="51"/>
      <c r="E938" s="51"/>
    </row>
    <row r="939" spans="2:5" x14ac:dyDescent="0.2">
      <c r="B939" s="51"/>
      <c r="C939" s="51"/>
      <c r="D939" s="51"/>
      <c r="E939" s="51"/>
    </row>
    <row r="940" spans="2:5" x14ac:dyDescent="0.2">
      <c r="B940" s="51"/>
      <c r="C940" s="51"/>
      <c r="D940" s="51"/>
      <c r="E940" s="51"/>
    </row>
    <row r="941" spans="2:5" x14ac:dyDescent="0.2">
      <c r="B941" s="51"/>
      <c r="C941" s="51"/>
      <c r="D941" s="51"/>
      <c r="E941" s="51"/>
    </row>
    <row r="942" spans="2:5" x14ac:dyDescent="0.2">
      <c r="B942" s="51"/>
      <c r="C942" s="51"/>
      <c r="D942" s="51"/>
      <c r="E942" s="51"/>
    </row>
    <row r="943" spans="2:5" x14ac:dyDescent="0.2">
      <c r="B943" s="51"/>
      <c r="C943" s="51"/>
      <c r="D943" s="51"/>
      <c r="E943" s="51"/>
    </row>
    <row r="944" spans="2:5" x14ac:dyDescent="0.2">
      <c r="B944" s="51"/>
      <c r="C944" s="51"/>
      <c r="D944" s="51"/>
      <c r="E944" s="51"/>
    </row>
    <row r="945" spans="2:5" x14ac:dyDescent="0.2">
      <c r="B945" s="51"/>
      <c r="C945" s="51"/>
      <c r="D945" s="51"/>
      <c r="E945" s="51"/>
    </row>
    <row r="946" spans="2:5" x14ac:dyDescent="0.2">
      <c r="B946" s="51"/>
      <c r="C946" s="51"/>
      <c r="D946" s="51"/>
      <c r="E946" s="51"/>
    </row>
    <row r="947" spans="2:5" x14ac:dyDescent="0.2">
      <c r="B947" s="51"/>
      <c r="C947" s="51"/>
      <c r="D947" s="51"/>
      <c r="E947" s="51"/>
    </row>
    <row r="948" spans="2:5" x14ac:dyDescent="0.2">
      <c r="B948" s="51"/>
      <c r="C948" s="51"/>
      <c r="D948" s="51"/>
      <c r="E948" s="51"/>
    </row>
    <row r="949" spans="2:5" x14ac:dyDescent="0.2">
      <c r="B949" s="51"/>
      <c r="C949" s="51"/>
      <c r="D949" s="51"/>
      <c r="E949" s="51"/>
    </row>
    <row r="950" spans="2:5" x14ac:dyDescent="0.2">
      <c r="B950" s="51"/>
      <c r="C950" s="51"/>
      <c r="D950" s="51"/>
      <c r="E950" s="51"/>
    </row>
    <row r="951" spans="2:5" x14ac:dyDescent="0.2">
      <c r="B951" s="51"/>
      <c r="C951" s="51"/>
      <c r="D951" s="51"/>
      <c r="E951" s="51"/>
    </row>
    <row r="952" spans="2:5" x14ac:dyDescent="0.2">
      <c r="B952" s="51"/>
      <c r="C952" s="51"/>
      <c r="D952" s="51"/>
      <c r="E952" s="51"/>
    </row>
    <row r="953" spans="2:5" x14ac:dyDescent="0.2">
      <c r="B953" s="51"/>
      <c r="C953" s="51"/>
      <c r="D953" s="51"/>
      <c r="E953" s="51"/>
    </row>
    <row r="954" spans="2:5" x14ac:dyDescent="0.2">
      <c r="B954" s="51"/>
      <c r="C954" s="51"/>
      <c r="D954" s="51"/>
      <c r="E954" s="51"/>
    </row>
    <row r="955" spans="2:5" x14ac:dyDescent="0.2">
      <c r="B955" s="51"/>
      <c r="C955" s="51"/>
      <c r="D955" s="51"/>
      <c r="E955" s="51"/>
    </row>
    <row r="956" spans="2:5" x14ac:dyDescent="0.2">
      <c r="B956" s="51"/>
      <c r="C956" s="51"/>
      <c r="D956" s="51"/>
      <c r="E956" s="51"/>
    </row>
    <row r="957" spans="2:5" x14ac:dyDescent="0.2">
      <c r="B957" s="51"/>
      <c r="C957" s="51"/>
      <c r="D957" s="51"/>
      <c r="E957" s="51"/>
    </row>
    <row r="958" spans="2:5" x14ac:dyDescent="0.2">
      <c r="B958" s="51"/>
      <c r="C958" s="51"/>
      <c r="D958" s="51"/>
      <c r="E958" s="51"/>
    </row>
    <row r="959" spans="2:5" x14ac:dyDescent="0.2">
      <c r="B959" s="51"/>
      <c r="C959" s="51"/>
      <c r="D959" s="51"/>
      <c r="E959" s="51"/>
    </row>
    <row r="960" spans="2:5" x14ac:dyDescent="0.2">
      <c r="B960" s="51"/>
      <c r="C960" s="51"/>
      <c r="D960" s="51"/>
      <c r="E960" s="51"/>
    </row>
    <row r="961" spans="2:5" x14ac:dyDescent="0.2">
      <c r="B961" s="51"/>
      <c r="C961" s="51"/>
      <c r="D961" s="51"/>
      <c r="E961" s="51"/>
    </row>
    <row r="962" spans="2:5" x14ac:dyDescent="0.2">
      <c r="B962" s="51"/>
      <c r="C962" s="51"/>
      <c r="D962" s="51"/>
      <c r="E962" s="51"/>
    </row>
    <row r="963" spans="2:5" x14ac:dyDescent="0.2">
      <c r="B963" s="51"/>
      <c r="C963" s="51"/>
      <c r="D963" s="51"/>
      <c r="E963" s="51"/>
    </row>
    <row r="964" spans="2:5" x14ac:dyDescent="0.2">
      <c r="B964" s="51"/>
      <c r="C964" s="51"/>
      <c r="D964" s="51"/>
      <c r="E964" s="51"/>
    </row>
    <row r="965" spans="2:5" x14ac:dyDescent="0.2">
      <c r="B965" s="51"/>
      <c r="C965" s="51"/>
      <c r="D965" s="51"/>
      <c r="E965" s="51"/>
    </row>
    <row r="966" spans="2:5" x14ac:dyDescent="0.2">
      <c r="B966" s="51"/>
      <c r="C966" s="51"/>
      <c r="D966" s="51"/>
      <c r="E966" s="51"/>
    </row>
    <row r="967" spans="2:5" x14ac:dyDescent="0.2">
      <c r="B967" s="51"/>
      <c r="C967" s="51"/>
      <c r="D967" s="51"/>
      <c r="E967" s="51"/>
    </row>
    <row r="968" spans="2:5" x14ac:dyDescent="0.2">
      <c r="B968" s="51"/>
      <c r="C968" s="51"/>
      <c r="D968" s="51"/>
      <c r="E968" s="51"/>
    </row>
    <row r="969" spans="2:5" x14ac:dyDescent="0.2">
      <c r="B969" s="51"/>
      <c r="C969" s="51"/>
      <c r="D969" s="51"/>
      <c r="E969" s="51"/>
    </row>
    <row r="970" spans="2:5" x14ac:dyDescent="0.2">
      <c r="B970" s="51"/>
      <c r="C970" s="51"/>
      <c r="D970" s="51"/>
      <c r="E970" s="51"/>
    </row>
    <row r="971" spans="2:5" x14ac:dyDescent="0.2">
      <c r="B971" s="51"/>
      <c r="C971" s="51"/>
      <c r="D971" s="51"/>
      <c r="E971" s="51"/>
    </row>
    <row r="972" spans="2:5" x14ac:dyDescent="0.2">
      <c r="B972" s="51"/>
      <c r="C972" s="51"/>
      <c r="D972" s="51"/>
      <c r="E972" s="51"/>
    </row>
    <row r="973" spans="2:5" x14ac:dyDescent="0.2">
      <c r="B973" s="51"/>
      <c r="C973" s="51"/>
      <c r="D973" s="51"/>
      <c r="E973" s="51"/>
    </row>
    <row r="974" spans="2:5" x14ac:dyDescent="0.2">
      <c r="B974" s="51"/>
      <c r="C974" s="51"/>
      <c r="D974" s="51"/>
      <c r="E974" s="51"/>
    </row>
    <row r="975" spans="2:5" x14ac:dyDescent="0.2">
      <c r="B975" s="51"/>
      <c r="C975" s="51"/>
      <c r="D975" s="51"/>
      <c r="E975" s="51"/>
    </row>
    <row r="976" spans="2:5" x14ac:dyDescent="0.2">
      <c r="B976" s="51"/>
      <c r="C976" s="51"/>
      <c r="D976" s="51"/>
      <c r="E976" s="51"/>
    </row>
    <row r="977" spans="2:5" x14ac:dyDescent="0.2">
      <c r="B977" s="51"/>
      <c r="C977" s="51"/>
      <c r="D977" s="51"/>
      <c r="E977" s="51"/>
    </row>
    <row r="978" spans="2:5" x14ac:dyDescent="0.2">
      <c r="B978" s="51"/>
      <c r="C978" s="51"/>
      <c r="D978" s="51"/>
      <c r="E978" s="51"/>
    </row>
    <row r="979" spans="2:5" x14ac:dyDescent="0.2">
      <c r="B979" s="51"/>
      <c r="C979" s="51"/>
      <c r="D979" s="51"/>
      <c r="E979" s="51"/>
    </row>
    <row r="980" spans="2:5" x14ac:dyDescent="0.2">
      <c r="B980" s="51"/>
      <c r="C980" s="51"/>
      <c r="D980" s="51"/>
      <c r="E980" s="51"/>
    </row>
    <row r="981" spans="2:5" x14ac:dyDescent="0.2">
      <c r="B981" s="51"/>
      <c r="C981" s="51"/>
      <c r="D981" s="51"/>
      <c r="E981" s="51"/>
    </row>
    <row r="982" spans="2:5" x14ac:dyDescent="0.2">
      <c r="B982" s="51"/>
      <c r="C982" s="51"/>
      <c r="D982" s="51"/>
      <c r="E982" s="51"/>
    </row>
    <row r="983" spans="2:5" x14ac:dyDescent="0.2">
      <c r="B983" s="51"/>
      <c r="C983" s="51"/>
      <c r="D983" s="51"/>
      <c r="E983" s="51"/>
    </row>
    <row r="984" spans="2:5" x14ac:dyDescent="0.2">
      <c r="B984" s="51"/>
      <c r="C984" s="51"/>
      <c r="D984" s="51"/>
      <c r="E984" s="51"/>
    </row>
    <row r="985" spans="2:5" x14ac:dyDescent="0.2">
      <c r="B985" s="51"/>
      <c r="C985" s="51"/>
      <c r="D985" s="51"/>
      <c r="E985" s="51"/>
    </row>
    <row r="986" spans="2:5" x14ac:dyDescent="0.2">
      <c r="B986" s="51"/>
      <c r="C986" s="51"/>
      <c r="D986" s="51"/>
      <c r="E986" s="51"/>
    </row>
    <row r="987" spans="2:5" x14ac:dyDescent="0.2">
      <c r="B987" s="51"/>
      <c r="C987" s="51"/>
      <c r="D987" s="51"/>
      <c r="E987" s="51"/>
    </row>
    <row r="988" spans="2:5" x14ac:dyDescent="0.2">
      <c r="B988" s="51"/>
      <c r="C988" s="51"/>
      <c r="D988" s="51"/>
      <c r="E988" s="51"/>
    </row>
    <row r="989" spans="2:5" x14ac:dyDescent="0.2">
      <c r="B989" s="51"/>
      <c r="C989" s="51"/>
      <c r="D989" s="51"/>
      <c r="E989" s="51"/>
    </row>
    <row r="990" spans="2:5" x14ac:dyDescent="0.2">
      <c r="B990" s="51"/>
      <c r="C990" s="51"/>
      <c r="D990" s="51"/>
      <c r="E990" s="51"/>
    </row>
    <row r="991" spans="2:5" x14ac:dyDescent="0.2">
      <c r="B991" s="51"/>
      <c r="C991" s="51"/>
      <c r="D991" s="51"/>
      <c r="E991" s="51"/>
    </row>
    <row r="992" spans="2:5" x14ac:dyDescent="0.2">
      <c r="B992" s="51"/>
      <c r="C992" s="51"/>
      <c r="D992" s="51"/>
      <c r="E992" s="51"/>
    </row>
    <row r="993" spans="2:5" x14ac:dyDescent="0.2">
      <c r="B993" s="51"/>
      <c r="C993" s="51"/>
      <c r="D993" s="51"/>
      <c r="E993" s="51"/>
    </row>
    <row r="994" spans="2:5" x14ac:dyDescent="0.2">
      <c r="B994" s="51"/>
      <c r="C994" s="51"/>
      <c r="D994" s="51"/>
      <c r="E994" s="51"/>
    </row>
    <row r="995" spans="2:5" x14ac:dyDescent="0.2">
      <c r="B995" s="51"/>
      <c r="C995" s="51"/>
      <c r="D995" s="51"/>
      <c r="E995" s="51"/>
    </row>
    <row r="996" spans="2:5" x14ac:dyDescent="0.2">
      <c r="B996" s="51"/>
      <c r="C996" s="51"/>
      <c r="D996" s="51"/>
      <c r="E996" s="51"/>
    </row>
    <row r="997" spans="2:5" x14ac:dyDescent="0.2">
      <c r="B997" s="51"/>
      <c r="C997" s="51"/>
      <c r="D997" s="51"/>
      <c r="E997" s="51"/>
    </row>
    <row r="998" spans="2:5" x14ac:dyDescent="0.2">
      <c r="B998" s="51"/>
      <c r="C998" s="51"/>
      <c r="D998" s="51"/>
      <c r="E998" s="51"/>
    </row>
    <row r="999" spans="2:5" x14ac:dyDescent="0.2">
      <c r="B999" s="51"/>
      <c r="C999" s="51"/>
      <c r="D999" s="51"/>
      <c r="E999" s="51"/>
    </row>
    <row r="1000" spans="2:5" x14ac:dyDescent="0.2">
      <c r="B1000" s="51"/>
      <c r="C1000" s="51"/>
      <c r="D1000" s="51"/>
      <c r="E1000" s="51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2"/>
  <sheetViews>
    <sheetView zoomScale="80" zoomScaleNormal="80" workbookViewId="0">
      <selection activeCell="D3" sqref="D3"/>
    </sheetView>
  </sheetViews>
  <sheetFormatPr baseColWidth="10" defaultRowHeight="12.75" x14ac:dyDescent="0.2"/>
  <cols>
    <col min="1" max="1" width="35.28515625" style="102" bestFit="1" customWidth="1"/>
    <col min="2" max="2" width="16" style="103" customWidth="1"/>
    <col min="3" max="4" width="16" style="102" customWidth="1"/>
    <col min="5" max="16384" width="11.42578125" style="102"/>
  </cols>
  <sheetData>
    <row r="1" spans="1:9" s="70" customFormat="1" ht="26.25" thickTop="1" x14ac:dyDescent="0.2">
      <c r="A1" s="66"/>
      <c r="B1" s="67" t="s">
        <v>403</v>
      </c>
      <c r="C1" s="68" t="s">
        <v>404</v>
      </c>
      <c r="D1" s="69" t="s">
        <v>405</v>
      </c>
      <c r="G1" s="70">
        <v>0</v>
      </c>
      <c r="H1" s="70">
        <v>0</v>
      </c>
      <c r="I1" s="70">
        <v>0</v>
      </c>
    </row>
    <row r="2" spans="1:9" s="75" customFormat="1" ht="15.75" x14ac:dyDescent="0.2">
      <c r="A2" s="71" t="s">
        <v>406</v>
      </c>
      <c r="B2" s="72"/>
      <c r="C2" s="73"/>
      <c r="D2" s="74"/>
      <c r="G2" s="75">
        <v>5963</v>
      </c>
      <c r="H2" s="75">
        <v>5.5E-2</v>
      </c>
      <c r="I2" s="75">
        <v>327.97</v>
      </c>
    </row>
    <row r="3" spans="1:9" s="75" customFormat="1" x14ac:dyDescent="0.2">
      <c r="A3" s="76" t="s">
        <v>407</v>
      </c>
      <c r="B3" s="72">
        <v>45404</v>
      </c>
      <c r="C3" s="77"/>
      <c r="D3" s="74">
        <v>4828.66</v>
      </c>
      <c r="G3" s="75">
        <v>11896</v>
      </c>
      <c r="H3" s="75">
        <v>0.14000000000000001</v>
      </c>
      <c r="I3" s="75">
        <v>1339.13</v>
      </c>
    </row>
    <row r="4" spans="1:9" s="75" customFormat="1" x14ac:dyDescent="0.2">
      <c r="A4" s="76" t="s">
        <v>408</v>
      </c>
      <c r="B4" s="78">
        <f>B3*0.1</f>
        <v>4540.4000000000005</v>
      </c>
      <c r="C4" s="77">
        <f>C3*0.1</f>
        <v>0</v>
      </c>
      <c r="D4" s="77">
        <f>D3*0.1</f>
        <v>482.86599999999999</v>
      </c>
      <c r="G4" s="75">
        <v>26420</v>
      </c>
      <c r="H4" s="75">
        <v>0.3</v>
      </c>
      <c r="I4" s="75">
        <v>5566.33</v>
      </c>
    </row>
    <row r="5" spans="1:9" s="75" customFormat="1" x14ac:dyDescent="0.2">
      <c r="A5" s="76" t="s">
        <v>409</v>
      </c>
      <c r="B5" s="78"/>
      <c r="C5" s="77"/>
      <c r="D5" s="79"/>
      <c r="G5" s="75">
        <v>70830</v>
      </c>
      <c r="H5" s="75">
        <v>0.4</v>
      </c>
      <c r="I5" s="75">
        <v>13357.63</v>
      </c>
    </row>
    <row r="6" spans="1:9" s="75" customFormat="1" x14ac:dyDescent="0.2">
      <c r="A6" s="76" t="s">
        <v>410</v>
      </c>
      <c r="B6" s="78">
        <f>+B3-B4-B5</f>
        <v>40863.599999999999</v>
      </c>
      <c r="C6" s="77">
        <f>+C3-C4-C5</f>
        <v>0</v>
      </c>
      <c r="D6" s="77">
        <f>+D3-D4-D5</f>
        <v>4345.7939999999999</v>
      </c>
    </row>
    <row r="7" spans="1:9" s="75" customFormat="1" x14ac:dyDescent="0.2">
      <c r="A7" s="76" t="s">
        <v>411</v>
      </c>
      <c r="B7" s="78"/>
      <c r="C7" s="77"/>
      <c r="D7" s="79"/>
    </row>
    <row r="8" spans="1:9" s="75" customFormat="1" x14ac:dyDescent="0.2">
      <c r="A8" s="76" t="s">
        <v>412</v>
      </c>
      <c r="B8" s="78"/>
      <c r="C8" s="77"/>
      <c r="D8" s="79"/>
    </row>
    <row r="9" spans="1:9" s="75" customFormat="1" ht="13.5" thickBot="1" x14ac:dyDescent="0.25">
      <c r="A9" s="80" t="s">
        <v>413</v>
      </c>
      <c r="B9" s="81"/>
      <c r="C9" s="82"/>
      <c r="D9" s="83"/>
    </row>
    <row r="10" spans="1:9" s="75" customFormat="1" ht="16.5" thickTop="1" x14ac:dyDescent="0.2">
      <c r="A10" s="84" t="s">
        <v>414</v>
      </c>
      <c r="B10" s="85">
        <f>+B6+C6+D6+B9+C9+D9</f>
        <v>45209.394</v>
      </c>
      <c r="C10" s="86"/>
      <c r="D10" s="87"/>
    </row>
    <row r="11" spans="1:9" s="75" customFormat="1" ht="15.75" x14ac:dyDescent="0.2">
      <c r="A11" s="88" t="s">
        <v>415</v>
      </c>
      <c r="B11" s="89"/>
      <c r="C11" s="90"/>
      <c r="D11" s="91"/>
    </row>
    <row r="12" spans="1:9" s="75" customFormat="1" x14ac:dyDescent="0.2">
      <c r="A12" s="92" t="s">
        <v>416</v>
      </c>
      <c r="B12" s="78"/>
      <c r="C12" s="90"/>
      <c r="D12" s="91"/>
    </row>
    <row r="13" spans="1:9" s="75" customFormat="1" x14ac:dyDescent="0.2">
      <c r="A13" s="93" t="s">
        <v>417</v>
      </c>
      <c r="B13" s="94"/>
      <c r="C13" s="90"/>
      <c r="D13" s="91"/>
    </row>
    <row r="14" spans="1:9" s="75" customFormat="1" ht="15.75" x14ac:dyDescent="0.2">
      <c r="A14" s="95" t="s">
        <v>418</v>
      </c>
      <c r="B14" s="96">
        <f>+B10-B12-B13</f>
        <v>45209.394</v>
      </c>
      <c r="C14" s="90"/>
      <c r="D14" s="91"/>
    </row>
    <row r="15" spans="1:9" s="75" customFormat="1" x14ac:dyDescent="0.2">
      <c r="A15" s="97" t="s">
        <v>419</v>
      </c>
      <c r="B15" s="89">
        <v>2.5</v>
      </c>
      <c r="C15" s="90"/>
      <c r="D15" s="91"/>
    </row>
    <row r="16" spans="1:9" s="75" customFormat="1" x14ac:dyDescent="0.2">
      <c r="A16" s="92" t="s">
        <v>420</v>
      </c>
      <c r="B16" s="78">
        <f>+B14/B15</f>
        <v>18083.757600000001</v>
      </c>
      <c r="C16" s="90"/>
      <c r="D16" s="91"/>
    </row>
    <row r="17" spans="1:9" s="75" customFormat="1" x14ac:dyDescent="0.2">
      <c r="A17" s="92" t="s">
        <v>421</v>
      </c>
      <c r="B17" s="78">
        <f>VLOOKUP($B$16,$G$1:$I$5,2)</f>
        <v>0.14000000000000001</v>
      </c>
      <c r="C17" s="90"/>
      <c r="D17" s="91"/>
    </row>
    <row r="18" spans="1:9" s="75" customFormat="1" x14ac:dyDescent="0.2">
      <c r="A18" s="93" t="s">
        <v>422</v>
      </c>
      <c r="B18" s="78">
        <f>VLOOKUP($B$16,$G$1:$I$5,3)</f>
        <v>1339.13</v>
      </c>
      <c r="C18" s="90"/>
      <c r="D18" s="91"/>
    </row>
    <row r="19" spans="1:9" s="75" customFormat="1" ht="16.5" thickBot="1" x14ac:dyDescent="0.25">
      <c r="A19" s="98" t="s">
        <v>423</v>
      </c>
      <c r="B19" s="99">
        <f>+B14*B17-(B18*B15)</f>
        <v>2981.4901600000007</v>
      </c>
      <c r="C19" s="100"/>
      <c r="D19" s="101"/>
    </row>
    <row r="20" spans="1:9" ht="13.5" thickTop="1" x14ac:dyDescent="0.2">
      <c r="C20" s="104"/>
      <c r="D20" s="104"/>
    </row>
    <row r="21" spans="1:9" ht="13.5" thickBot="1" x14ac:dyDescent="0.25">
      <c r="C21" s="104"/>
      <c r="D21" s="104"/>
    </row>
    <row r="22" spans="1:9" ht="26.25" thickTop="1" x14ac:dyDescent="0.2">
      <c r="A22" s="66"/>
      <c r="B22" s="67" t="s">
        <v>403</v>
      </c>
      <c r="C22" s="68" t="s">
        <v>404</v>
      </c>
      <c r="D22" s="69" t="s">
        <v>405</v>
      </c>
      <c r="E22" s="70"/>
      <c r="F22" s="70"/>
      <c r="G22" s="70">
        <v>0</v>
      </c>
      <c r="H22" s="70">
        <v>0</v>
      </c>
      <c r="I22" s="70">
        <v>0</v>
      </c>
    </row>
    <row r="23" spans="1:9" ht="15.75" x14ac:dyDescent="0.2">
      <c r="A23" s="71" t="s">
        <v>406</v>
      </c>
      <c r="B23" s="72"/>
      <c r="C23" s="73"/>
      <c r="D23" s="74"/>
      <c r="E23" s="75"/>
      <c r="F23" s="75"/>
      <c r="G23" s="75">
        <v>5963</v>
      </c>
      <c r="H23" s="75">
        <v>5.5E-2</v>
      </c>
      <c r="I23" s="75">
        <v>327.97</v>
      </c>
    </row>
    <row r="24" spans="1:9" x14ac:dyDescent="0.2">
      <c r="A24" s="76" t="s">
        <v>407</v>
      </c>
      <c r="B24" s="72">
        <v>13972</v>
      </c>
      <c r="C24" s="77"/>
      <c r="D24" s="74"/>
      <c r="E24" s="75"/>
      <c r="F24" s="75"/>
      <c r="G24" s="75">
        <v>11896</v>
      </c>
      <c r="H24" s="75">
        <v>0.14000000000000001</v>
      </c>
      <c r="I24" s="75">
        <v>1339.13</v>
      </c>
    </row>
    <row r="25" spans="1:9" x14ac:dyDescent="0.2">
      <c r="A25" s="76" t="s">
        <v>408</v>
      </c>
      <c r="B25" s="78">
        <f>B24*0.1</f>
        <v>1397.2</v>
      </c>
      <c r="C25" s="77">
        <f>C24*0.1</f>
        <v>0</v>
      </c>
      <c r="D25" s="74"/>
      <c r="E25" s="75"/>
      <c r="F25" s="75"/>
      <c r="G25" s="75">
        <v>26420</v>
      </c>
      <c r="H25" s="75">
        <v>0.3</v>
      </c>
      <c r="I25" s="75">
        <v>5566.33</v>
      </c>
    </row>
    <row r="26" spans="1:9" x14ac:dyDescent="0.2">
      <c r="A26" s="76" t="s">
        <v>409</v>
      </c>
      <c r="B26" s="78"/>
      <c r="C26" s="77"/>
      <c r="D26" s="74"/>
      <c r="E26" s="75"/>
      <c r="F26" s="75"/>
      <c r="G26" s="75">
        <v>70830</v>
      </c>
      <c r="H26" s="75">
        <v>0.4</v>
      </c>
      <c r="I26" s="75">
        <v>13357.63</v>
      </c>
    </row>
    <row r="27" spans="1:9" x14ac:dyDescent="0.2">
      <c r="A27" s="76" t="s">
        <v>410</v>
      </c>
      <c r="B27" s="78">
        <f>+B24-B25-B26</f>
        <v>12574.8</v>
      </c>
      <c r="C27" s="77">
        <f>+C24-C25-C26</f>
        <v>0</v>
      </c>
      <c r="D27" s="74"/>
      <c r="E27" s="75"/>
      <c r="F27" s="75"/>
      <c r="G27" s="75"/>
      <c r="H27" s="75"/>
      <c r="I27" s="75"/>
    </row>
    <row r="28" spans="1:9" x14ac:dyDescent="0.2">
      <c r="A28" s="76" t="s">
        <v>411</v>
      </c>
      <c r="B28" s="78"/>
      <c r="C28" s="77"/>
      <c r="D28" s="79"/>
      <c r="E28" s="75"/>
      <c r="F28" s="75"/>
      <c r="G28" s="75"/>
      <c r="H28" s="75"/>
      <c r="I28" s="75"/>
    </row>
    <row r="29" spans="1:9" x14ac:dyDescent="0.2">
      <c r="A29" s="76" t="s">
        <v>412</v>
      </c>
      <c r="B29" s="78"/>
      <c r="C29" s="77"/>
      <c r="D29" s="79"/>
      <c r="E29" s="75"/>
      <c r="F29" s="75"/>
      <c r="G29" s="75"/>
      <c r="H29" s="75"/>
      <c r="I29" s="75"/>
    </row>
    <row r="30" spans="1:9" ht="13.5" thickBot="1" x14ac:dyDescent="0.25">
      <c r="A30" s="80" t="s">
        <v>413</v>
      </c>
      <c r="B30" s="81"/>
      <c r="C30" s="82"/>
      <c r="D30" s="83"/>
      <c r="E30" s="75"/>
      <c r="F30" s="75"/>
      <c r="G30" s="75"/>
      <c r="H30" s="75"/>
      <c r="I30" s="75"/>
    </row>
    <row r="31" spans="1:9" ht="16.5" thickTop="1" x14ac:dyDescent="0.2">
      <c r="A31" s="84" t="s">
        <v>414</v>
      </c>
      <c r="B31" s="85">
        <f>+B27+C27+D27+B30+C30+D30</f>
        <v>12574.8</v>
      </c>
      <c r="C31" s="86"/>
      <c r="D31" s="87"/>
      <c r="E31" s="75"/>
      <c r="F31" s="75"/>
      <c r="G31" s="75"/>
      <c r="H31" s="75"/>
      <c r="I31" s="75"/>
    </row>
    <row r="32" spans="1:9" ht="15.75" x14ac:dyDescent="0.2">
      <c r="A32" s="88" t="s">
        <v>415</v>
      </c>
      <c r="B32" s="89"/>
      <c r="C32" s="90"/>
      <c r="D32" s="91"/>
      <c r="E32" s="75"/>
      <c r="F32" s="75"/>
      <c r="G32" s="75"/>
      <c r="H32" s="75"/>
      <c r="I32" s="75"/>
    </row>
    <row r="33" spans="1:9" x14ac:dyDescent="0.2">
      <c r="A33" s="92" t="s">
        <v>416</v>
      </c>
      <c r="B33" s="78"/>
      <c r="C33" s="90"/>
      <c r="D33" s="91"/>
      <c r="E33" s="75"/>
      <c r="F33" s="75"/>
      <c r="G33" s="75"/>
      <c r="H33" s="75"/>
      <c r="I33" s="75"/>
    </row>
    <row r="34" spans="1:9" x14ac:dyDescent="0.2">
      <c r="A34" s="93" t="s">
        <v>417</v>
      </c>
      <c r="B34" s="94"/>
      <c r="C34" s="90"/>
      <c r="D34" s="91"/>
      <c r="E34" s="75"/>
      <c r="F34" s="75"/>
      <c r="G34" s="75"/>
      <c r="H34" s="75"/>
      <c r="I34" s="75"/>
    </row>
    <row r="35" spans="1:9" ht="15.75" x14ac:dyDescent="0.2">
      <c r="A35" s="95" t="s">
        <v>418</v>
      </c>
      <c r="B35" s="96">
        <f>+B31-B33-B34</f>
        <v>12574.8</v>
      </c>
      <c r="C35" s="90"/>
      <c r="D35" s="91"/>
      <c r="E35" s="75"/>
      <c r="F35" s="75"/>
      <c r="G35" s="75"/>
      <c r="H35" s="75"/>
      <c r="I35" s="75"/>
    </row>
    <row r="36" spans="1:9" x14ac:dyDescent="0.2">
      <c r="A36" s="97" t="s">
        <v>419</v>
      </c>
      <c r="B36" s="89">
        <v>1</v>
      </c>
      <c r="C36" s="90"/>
      <c r="D36" s="91"/>
      <c r="E36" s="75"/>
      <c r="F36" s="75"/>
      <c r="G36" s="75"/>
      <c r="H36" s="75"/>
      <c r="I36" s="75"/>
    </row>
    <row r="37" spans="1:9" x14ac:dyDescent="0.2">
      <c r="A37" s="92" t="s">
        <v>420</v>
      </c>
      <c r="B37" s="78">
        <f>+B35/B36</f>
        <v>12574.8</v>
      </c>
      <c r="C37" s="90"/>
      <c r="D37" s="91"/>
      <c r="E37" s="75"/>
      <c r="F37" s="75"/>
      <c r="G37" s="75"/>
      <c r="H37" s="75"/>
      <c r="I37" s="75"/>
    </row>
    <row r="38" spans="1:9" x14ac:dyDescent="0.2">
      <c r="A38" s="92" t="s">
        <v>421</v>
      </c>
      <c r="B38" s="78">
        <f>VLOOKUP($B$16,$G$1:$I$5,2)</f>
        <v>0.14000000000000001</v>
      </c>
      <c r="C38" s="90"/>
      <c r="D38" s="91"/>
      <c r="E38" s="75"/>
      <c r="F38" s="75"/>
      <c r="G38" s="75"/>
      <c r="H38" s="75"/>
      <c r="I38" s="75"/>
    </row>
    <row r="39" spans="1:9" x14ac:dyDescent="0.2">
      <c r="A39" s="93" t="s">
        <v>422</v>
      </c>
      <c r="B39" s="78">
        <f>VLOOKUP($B$16,$G$1:$I$5,3)</f>
        <v>1339.13</v>
      </c>
      <c r="C39" s="90"/>
      <c r="D39" s="91"/>
      <c r="E39" s="75"/>
      <c r="F39" s="75"/>
      <c r="G39" s="75"/>
      <c r="H39" s="75"/>
      <c r="I39" s="75"/>
    </row>
    <row r="40" spans="1:9" ht="16.5" thickBot="1" x14ac:dyDescent="0.25">
      <c r="A40" s="98" t="s">
        <v>423</v>
      </c>
      <c r="B40" s="99">
        <f>+B35*B38-(B39*B36)</f>
        <v>421.34199999999987</v>
      </c>
      <c r="C40" s="100"/>
      <c r="D40" s="101"/>
      <c r="E40" s="75"/>
      <c r="F40" s="75"/>
      <c r="G40" s="75"/>
      <c r="H40" s="75"/>
      <c r="I40" s="75"/>
    </row>
    <row r="41" spans="1:9" ht="13.5" thickTop="1" x14ac:dyDescent="0.2"/>
    <row r="42" spans="1:9" x14ac:dyDescent="0.2">
      <c r="A42" s="105" t="s">
        <v>424</v>
      </c>
      <c r="B42" s="103">
        <f>B19+B40</f>
        <v>3402.8321600000008</v>
      </c>
    </row>
  </sheetData>
  <scenarios current="0" show="0" sqref="B42">
    <scenario name="avec pension" locked="1" count="7" user="Françoise" comment="Créé par Françoise le 29/05/2011_x000a_Modifié par: Françoise le 29/05/2011">
      <inputCells r="B3" val="45404"/>
      <inputCells r="D3" val="4828,66"/>
      <inputCells r="B12" val="3000" numFmtId="164"/>
      <inputCells r="B15" val="2,5" numFmtId="164"/>
      <inputCells r="B15" val="2,5" numFmtId="164"/>
      <inputCells r="B24" val="16972"/>
      <inputCells r="B36" val="1" numFmtId="164"/>
    </scenario>
    <scenario name="sans_pens" locked="1" count="7" user="Françoise" comment="Créé par Françoise le 29/05/2011">
      <inputCells r="B3" val="45404"/>
      <inputCells r="D3" val="4828,66"/>
      <inputCells r="B12" val="" numFmtId="164"/>
      <inputCells r="B15" val="2,5" numFmtId="164"/>
      <inputCells r="B15" val="2,5" numFmtId="164"/>
      <inputCells r="B24" val="13972"/>
      <inputCells r="B36" val="1" numFmtId="164"/>
    </scenario>
  </scenario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20</vt:i4>
      </vt:variant>
    </vt:vector>
  </HeadingPairs>
  <TitlesOfParts>
    <vt:vector size="32" baseType="lpstr">
      <vt:lpstr>Rappels</vt:lpstr>
      <vt:lpstr>fonctions Av</vt:lpstr>
      <vt:lpstr>Liste réf</vt:lpstr>
      <vt:lpstr>Essais</vt:lpstr>
      <vt:lpstr>Annexe fonctions</vt:lpstr>
      <vt:lpstr>Exercice 7</vt:lpstr>
      <vt:lpstr>Exercice 8</vt:lpstr>
      <vt:lpstr>Exercice 9</vt:lpstr>
      <vt:lpstr>Impot</vt:lpstr>
      <vt:lpstr>Impôts</vt:lpstr>
      <vt:lpstr>Stats mensuelles</vt:lpstr>
      <vt:lpstr>Remboursement</vt:lpstr>
      <vt:lpstr>'fonctions Av'!Criteres</vt:lpstr>
      <vt:lpstr>Deduc_conj</vt:lpstr>
      <vt:lpstr>Deduc_pers</vt:lpstr>
      <vt:lpstr>Déduction_vous</vt:lpstr>
      <vt:lpstr>Déductions_diverses</vt:lpstr>
      <vt:lpstr>Impôt</vt:lpstr>
      <vt:lpstr>Nombre_de_parts</vt:lpstr>
      <vt:lpstr>part_nn</vt:lpstr>
      <vt:lpstr>Impôts!Pensions</vt:lpstr>
      <vt:lpstr>Pensions</vt:lpstr>
      <vt:lpstr>Prime_3</vt:lpstr>
      <vt:lpstr>Rev_cap_mob_conj</vt:lpstr>
      <vt:lpstr>Rev_cap_mob_pers</vt:lpstr>
      <vt:lpstr>Rev_cap_mob_vous</vt:lpstr>
      <vt:lpstr>Impôts!Salaire_conj</vt:lpstr>
      <vt:lpstr>salaire_nn</vt:lpstr>
      <vt:lpstr>Impôts!salaires_pers</vt:lpstr>
      <vt:lpstr>salaires_pers</vt:lpstr>
      <vt:lpstr>Impôts!Salaires_vous</vt:lpstr>
      <vt:lpstr>Salaires_vous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DJILALI</dc:creator>
  <cp:lastModifiedBy>Françoise Pervier</cp:lastModifiedBy>
  <cp:lastPrinted>2013-07-26T09:56:10Z</cp:lastPrinted>
  <dcterms:created xsi:type="dcterms:W3CDTF">2005-04-13T08:42:17Z</dcterms:created>
  <dcterms:modified xsi:type="dcterms:W3CDTF">2020-04-07T11:54:35Z</dcterms:modified>
</cp:coreProperties>
</file>